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olicy and Campaigns\2019\Blueprint for Water\PR19 Business analysis scorecards\"/>
    </mc:Choice>
  </mc:AlternateContent>
  <bookViews>
    <workbookView xWindow="0" yWindow="0" windowWidth="16170" windowHeight="11370" firstSheet="3" activeTab="5"/>
  </bookViews>
  <sheets>
    <sheet name="Export Summary" sheetId="1" r:id="rId1"/>
    <sheet name="Readme" sheetId="2" r:id="rId2"/>
    <sheet name="Overall Summary Rank" sheetId="3" r:id="rId3"/>
    <sheet name="Overall Summary 24-25 figures" sheetId="4" r:id="rId4"/>
    <sheet name="Overall Summary % change" sheetId="5" r:id="rId5"/>
    <sheet name="Ask A" sheetId="6" r:id="rId6"/>
    <sheet name="Water quality compliance (CRI)" sheetId="7" r:id="rId7"/>
    <sheet name="Customer measure of experience " sheetId="8" r:id="rId8"/>
    <sheet name="Ask B" sheetId="9" r:id="rId9"/>
    <sheet name="Treatment works compliance" sheetId="10" r:id="rId10"/>
    <sheet name="Pollution incidents" sheetId="11" r:id="rId11"/>
    <sheet name="Risk of sewer flooding" sheetId="12" r:id="rId12"/>
    <sheet name="Ask C" sheetId="13" r:id="rId13"/>
    <sheet name="Per capita consumption" sheetId="14" r:id="rId14"/>
    <sheet name="Leakage (Composite)" sheetId="15" r:id="rId15"/>
    <sheet name="Leakage_km of main_day" sheetId="16" r:id="rId16"/>
    <sheet name="Leakage_property_day" sheetId="17" r:id="rId17"/>
    <sheet name="WRMP leakage targets" sheetId="18" r:id="rId18"/>
    <sheet name="Ask D" sheetId="19" r:id="rId19"/>
    <sheet name="Risk of severe restrictions" sheetId="20" r:id="rId20"/>
  </sheets>
  <calcPr calcId="162913"/>
</workbook>
</file>

<file path=xl/calcChain.xml><?xml version="1.0" encoding="utf-8"?>
<calcChain xmlns="http://schemas.openxmlformats.org/spreadsheetml/2006/main">
  <c r="W20" i="20" l="1"/>
  <c r="T20" i="20"/>
  <c r="R20" i="20"/>
  <c r="W19" i="20"/>
  <c r="R19" i="20"/>
  <c r="T19" i="20" s="1"/>
  <c r="M19" i="5" s="1"/>
  <c r="W18" i="20"/>
  <c r="R18" i="20"/>
  <c r="T18" i="20" s="1"/>
  <c r="W17" i="20"/>
  <c r="R17" i="20"/>
  <c r="T17" i="20" s="1"/>
  <c r="W16" i="20"/>
  <c r="T16" i="20"/>
  <c r="R16" i="20"/>
  <c r="W15" i="20"/>
  <c r="R15" i="20"/>
  <c r="T15" i="20" s="1"/>
  <c r="M22" i="5" s="1"/>
  <c r="R14" i="20"/>
  <c r="W13" i="20"/>
  <c r="R13" i="20"/>
  <c r="T13" i="20" s="1"/>
  <c r="M16" i="5" s="1"/>
  <c r="W10" i="20"/>
  <c r="R10" i="20"/>
  <c r="T10" i="20" s="1"/>
  <c r="W9" i="20"/>
  <c r="R9" i="20"/>
  <c r="T9" i="20" s="1"/>
  <c r="M11" i="5" s="1"/>
  <c r="W8" i="20"/>
  <c r="T8" i="20"/>
  <c r="R8" i="20"/>
  <c r="W7" i="20"/>
  <c r="R7" i="20"/>
  <c r="T7" i="20" s="1"/>
  <c r="W6" i="20"/>
  <c r="R6" i="20"/>
  <c r="T6" i="20" s="1"/>
  <c r="W5" i="20"/>
  <c r="R5" i="20"/>
  <c r="T5" i="20" s="1"/>
  <c r="M14" i="5" s="1"/>
  <c r="W4" i="20"/>
  <c r="T4" i="20"/>
  <c r="R4" i="20"/>
  <c r="W3" i="20"/>
  <c r="R3" i="20"/>
  <c r="T3" i="20" s="1"/>
  <c r="W2" i="20"/>
  <c r="R2" i="20"/>
  <c r="T2" i="20" s="1"/>
  <c r="M7" i="5" s="1"/>
  <c r="C20" i="19"/>
  <c r="D20" i="19" s="1"/>
  <c r="C19" i="19"/>
  <c r="D19" i="19" s="1"/>
  <c r="C18" i="19"/>
  <c r="D18" i="19" s="1"/>
  <c r="C16" i="19"/>
  <c r="D16" i="19" s="1"/>
  <c r="C15" i="19"/>
  <c r="D15" i="19" s="1"/>
  <c r="C14" i="19"/>
  <c r="D14" i="19" s="1"/>
  <c r="C13" i="19"/>
  <c r="D13" i="19" s="1"/>
  <c r="C10" i="19"/>
  <c r="D10" i="19" s="1"/>
  <c r="C9" i="19"/>
  <c r="D9" i="19" s="1"/>
  <c r="C8" i="19"/>
  <c r="D8" i="19" s="1"/>
  <c r="C7" i="19"/>
  <c r="D7" i="19" s="1"/>
  <c r="C6" i="19"/>
  <c r="D6" i="19" s="1"/>
  <c r="C5" i="19"/>
  <c r="D5" i="19" s="1"/>
  <c r="C4" i="19"/>
  <c r="D4" i="19" s="1"/>
  <c r="C3" i="19"/>
  <c r="D3" i="19" s="1"/>
  <c r="C2" i="19"/>
  <c r="D2" i="19" s="1"/>
  <c r="W19" i="18"/>
  <c r="T19" i="18"/>
  <c r="R19" i="18"/>
  <c r="W18" i="18"/>
  <c r="R18" i="18"/>
  <c r="T18" i="18" s="1"/>
  <c r="W17" i="18"/>
  <c r="T17" i="18"/>
  <c r="R17" i="18"/>
  <c r="W16" i="18"/>
  <c r="R16" i="18"/>
  <c r="T16" i="18" s="1"/>
  <c r="I22" i="5" s="1"/>
  <c r="W15" i="18"/>
  <c r="T15" i="18"/>
  <c r="R15" i="18"/>
  <c r="W14" i="18"/>
  <c r="R14" i="18"/>
  <c r="T14" i="18" s="1"/>
  <c r="I20" i="5" s="1"/>
  <c r="W13" i="18"/>
  <c r="T13" i="18"/>
  <c r="R13" i="18"/>
  <c r="W10" i="18"/>
  <c r="R10" i="18"/>
  <c r="T10" i="18" s="1"/>
  <c r="W9" i="18"/>
  <c r="T9" i="18"/>
  <c r="R9" i="18"/>
  <c r="W8" i="18"/>
  <c r="R8" i="18"/>
  <c r="T8" i="18" s="1"/>
  <c r="W7" i="18"/>
  <c r="T7" i="18"/>
  <c r="R7" i="18"/>
  <c r="W6" i="18"/>
  <c r="R6" i="18"/>
  <c r="T6" i="18" s="1"/>
  <c r="I11" i="5" s="1"/>
  <c r="W5" i="18"/>
  <c r="T5" i="18"/>
  <c r="R5" i="18"/>
  <c r="W4" i="18"/>
  <c r="R4" i="18"/>
  <c r="T4" i="18" s="1"/>
  <c r="W3" i="18"/>
  <c r="T3" i="18"/>
  <c r="R3" i="18"/>
  <c r="W2" i="18"/>
  <c r="R2" i="18"/>
  <c r="T2" i="18" s="1"/>
  <c r="W19" i="17"/>
  <c r="T19" i="17"/>
  <c r="R19" i="17"/>
  <c r="W18" i="17"/>
  <c r="R18" i="17"/>
  <c r="T18" i="17" s="1"/>
  <c r="K22" i="5" s="1"/>
  <c r="W17" i="17"/>
  <c r="T17" i="17"/>
  <c r="R17" i="17"/>
  <c r="W16" i="17"/>
  <c r="R16" i="17"/>
  <c r="T16" i="17" s="1"/>
  <c r="K21" i="5" s="1"/>
  <c r="W15" i="17"/>
  <c r="T15" i="17"/>
  <c r="R15" i="17"/>
  <c r="W14" i="17"/>
  <c r="R14" i="17"/>
  <c r="T14" i="17" s="1"/>
  <c r="K18" i="5" s="1"/>
  <c r="W13" i="17"/>
  <c r="T13" i="17"/>
  <c r="R13" i="17"/>
  <c r="W10" i="17"/>
  <c r="R10" i="17"/>
  <c r="T10" i="17" s="1"/>
  <c r="K10" i="5" s="1"/>
  <c r="W9" i="17"/>
  <c r="T9" i="17"/>
  <c r="R9" i="17"/>
  <c r="W8" i="17"/>
  <c r="R8" i="17"/>
  <c r="T8" i="17" s="1"/>
  <c r="K7" i="5" s="1"/>
  <c r="W7" i="17"/>
  <c r="T7" i="17"/>
  <c r="R7" i="17"/>
  <c r="W6" i="17"/>
  <c r="R6" i="17"/>
  <c r="T6" i="17" s="1"/>
  <c r="K13" i="5" s="1"/>
  <c r="W5" i="17"/>
  <c r="T5" i="17"/>
  <c r="R5" i="17"/>
  <c r="W4" i="17"/>
  <c r="R4" i="17"/>
  <c r="T4" i="17" s="1"/>
  <c r="K6" i="5" s="1"/>
  <c r="W3" i="17"/>
  <c r="T3" i="17"/>
  <c r="R3" i="17"/>
  <c r="W2" i="17"/>
  <c r="R2" i="17"/>
  <c r="T2" i="17" s="1"/>
  <c r="K12" i="5" s="1"/>
  <c r="W19" i="16"/>
  <c r="T19" i="16"/>
  <c r="R19" i="16"/>
  <c r="W18" i="16"/>
  <c r="R18" i="16"/>
  <c r="T18" i="16" s="1"/>
  <c r="J21" i="5" s="1"/>
  <c r="W17" i="16"/>
  <c r="T17" i="16"/>
  <c r="R17" i="16"/>
  <c r="W16" i="16"/>
  <c r="R16" i="16"/>
  <c r="T16" i="16" s="1"/>
  <c r="W15" i="16"/>
  <c r="T15" i="16"/>
  <c r="R15" i="16"/>
  <c r="W14" i="16"/>
  <c r="R14" i="16"/>
  <c r="T14" i="16" s="1"/>
  <c r="J18" i="5" s="1"/>
  <c r="W13" i="16"/>
  <c r="T13" i="16"/>
  <c r="R13" i="16"/>
  <c r="W10" i="16"/>
  <c r="R10" i="16"/>
  <c r="T10" i="16" s="1"/>
  <c r="W9" i="16"/>
  <c r="T9" i="16"/>
  <c r="R9" i="16"/>
  <c r="W8" i="16"/>
  <c r="R8" i="16"/>
  <c r="T8" i="16" s="1"/>
  <c r="J6" i="5" s="1"/>
  <c r="W7" i="16"/>
  <c r="T7" i="16"/>
  <c r="R7" i="16"/>
  <c r="W6" i="16"/>
  <c r="R6" i="16"/>
  <c r="T6" i="16" s="1"/>
  <c r="J14" i="5" s="1"/>
  <c r="W5" i="16"/>
  <c r="T5" i="16"/>
  <c r="R5" i="16"/>
  <c r="W4" i="16"/>
  <c r="R4" i="16"/>
  <c r="T4" i="16" s="1"/>
  <c r="W3" i="16"/>
  <c r="T3" i="16"/>
  <c r="R3" i="16"/>
  <c r="W2" i="16"/>
  <c r="R2" i="16"/>
  <c r="T2" i="16" s="1"/>
  <c r="J12" i="5" s="1"/>
  <c r="J19" i="15"/>
  <c r="I19" i="15"/>
  <c r="H19" i="15"/>
  <c r="K19" i="15" s="1"/>
  <c r="J18" i="15"/>
  <c r="I18" i="15"/>
  <c r="H18" i="15"/>
  <c r="K18" i="15" s="1"/>
  <c r="J17" i="15"/>
  <c r="I17" i="15"/>
  <c r="H17" i="15"/>
  <c r="K17" i="15" s="1"/>
  <c r="J16" i="15"/>
  <c r="I16" i="15"/>
  <c r="H16" i="15"/>
  <c r="K16" i="15" s="1"/>
  <c r="J15" i="15"/>
  <c r="I15" i="15"/>
  <c r="H15" i="15"/>
  <c r="K15" i="15" s="1"/>
  <c r="J14" i="15"/>
  <c r="I14" i="15"/>
  <c r="H14" i="15"/>
  <c r="K14" i="15" s="1"/>
  <c r="J13" i="15"/>
  <c r="I13" i="15"/>
  <c r="H13" i="15"/>
  <c r="K13" i="15" s="1"/>
  <c r="J10" i="15"/>
  <c r="I10" i="15"/>
  <c r="H10" i="15"/>
  <c r="K10" i="15" s="1"/>
  <c r="J9" i="15"/>
  <c r="I9" i="15"/>
  <c r="H9" i="15"/>
  <c r="K9" i="15" s="1"/>
  <c r="J8" i="15"/>
  <c r="I8" i="15"/>
  <c r="H8" i="15"/>
  <c r="K8" i="15" s="1"/>
  <c r="J7" i="15"/>
  <c r="I7" i="15"/>
  <c r="H7" i="15"/>
  <c r="K7" i="15" s="1"/>
  <c r="J6" i="15"/>
  <c r="I6" i="15"/>
  <c r="H6" i="15"/>
  <c r="K6" i="15" s="1"/>
  <c r="J5" i="15"/>
  <c r="I5" i="15"/>
  <c r="H5" i="15"/>
  <c r="K5" i="15" s="1"/>
  <c r="J4" i="15"/>
  <c r="I4" i="15"/>
  <c r="H4" i="15"/>
  <c r="K4" i="15" s="1"/>
  <c r="J3" i="15"/>
  <c r="I3" i="15"/>
  <c r="H3" i="15"/>
  <c r="K3" i="15" s="1"/>
  <c r="J2" i="15"/>
  <c r="I2" i="15"/>
  <c r="H2" i="15"/>
  <c r="K2" i="15" s="1"/>
  <c r="W10" i="14"/>
  <c r="T10" i="14"/>
  <c r="S10" i="14"/>
  <c r="R10" i="14"/>
  <c r="W9" i="14"/>
  <c r="T9" i="14"/>
  <c r="S9" i="14"/>
  <c r="R9" i="14"/>
  <c r="W8" i="14"/>
  <c r="T8" i="14"/>
  <c r="S8" i="14"/>
  <c r="R8" i="14"/>
  <c r="W7" i="14"/>
  <c r="T7" i="14"/>
  <c r="S7" i="14"/>
  <c r="R7" i="14"/>
  <c r="W6" i="14"/>
  <c r="T6" i="14"/>
  <c r="S6" i="14"/>
  <c r="R6" i="14"/>
  <c r="W5" i="14"/>
  <c r="T5" i="14"/>
  <c r="S5" i="14"/>
  <c r="R5" i="14"/>
  <c r="W4" i="14"/>
  <c r="T4" i="14"/>
  <c r="S4" i="14"/>
  <c r="R4" i="14"/>
  <c r="W3" i="14"/>
  <c r="T3" i="14"/>
  <c r="S3" i="14"/>
  <c r="R3" i="14"/>
  <c r="W2" i="14"/>
  <c r="T2" i="14"/>
  <c r="S2" i="14"/>
  <c r="R2" i="14"/>
  <c r="E19" i="13"/>
  <c r="C19" i="13"/>
  <c r="F19" i="13" s="1"/>
  <c r="E18" i="13"/>
  <c r="C18" i="13"/>
  <c r="F18" i="13" s="1"/>
  <c r="F17" i="13"/>
  <c r="E17" i="13"/>
  <c r="C17" i="13"/>
  <c r="E16" i="13"/>
  <c r="F16" i="13" s="1"/>
  <c r="C16" i="13"/>
  <c r="E15" i="13"/>
  <c r="C15" i="13"/>
  <c r="F15" i="13" s="1"/>
  <c r="E14" i="13"/>
  <c r="C14" i="13"/>
  <c r="F14" i="13" s="1"/>
  <c r="F13" i="13"/>
  <c r="E13" i="13"/>
  <c r="C13" i="13"/>
  <c r="E10" i="13"/>
  <c r="F10" i="13" s="1"/>
  <c r="C10" i="13"/>
  <c r="E9" i="13"/>
  <c r="C9" i="13"/>
  <c r="F9" i="13" s="1"/>
  <c r="E8" i="13"/>
  <c r="C8" i="13"/>
  <c r="F8" i="13" s="1"/>
  <c r="F7" i="13"/>
  <c r="E7" i="13"/>
  <c r="C7" i="13"/>
  <c r="E6" i="13"/>
  <c r="F6" i="13" s="1"/>
  <c r="C6" i="13"/>
  <c r="E5" i="13"/>
  <c r="C5" i="13"/>
  <c r="F5" i="13" s="1"/>
  <c r="E4" i="13"/>
  <c r="C4" i="13"/>
  <c r="F4" i="13" s="1"/>
  <c r="F3" i="13"/>
  <c r="E3" i="13"/>
  <c r="C3" i="13"/>
  <c r="E2" i="13"/>
  <c r="F2" i="13" s="1"/>
  <c r="C2" i="13"/>
  <c r="W10" i="12"/>
  <c r="R10" i="12"/>
  <c r="T10" i="12" s="1"/>
  <c r="W9" i="12"/>
  <c r="R9" i="12"/>
  <c r="T9" i="12" s="1"/>
  <c r="W8" i="12"/>
  <c r="T8" i="12"/>
  <c r="R8" i="12"/>
  <c r="W7" i="12"/>
  <c r="T7" i="12"/>
  <c r="R7" i="12"/>
  <c r="W6" i="12"/>
  <c r="R6" i="12"/>
  <c r="T6" i="12" s="1"/>
  <c r="H12" i="5" s="1"/>
  <c r="W5" i="12"/>
  <c r="R5" i="12"/>
  <c r="T5" i="12" s="1"/>
  <c r="H8" i="5" s="1"/>
  <c r="W4" i="12"/>
  <c r="T4" i="12"/>
  <c r="R4" i="12"/>
  <c r="W3" i="12"/>
  <c r="T3" i="12"/>
  <c r="R3" i="12"/>
  <c r="W2" i="12"/>
  <c r="R2" i="12"/>
  <c r="T2" i="12" s="1"/>
  <c r="W10" i="11"/>
  <c r="R10" i="11"/>
  <c r="T10" i="11" s="1"/>
  <c r="G14" i="5" s="1"/>
  <c r="W9" i="11"/>
  <c r="T9" i="11"/>
  <c r="R9" i="11"/>
  <c r="W8" i="11"/>
  <c r="T8" i="11"/>
  <c r="R8" i="11"/>
  <c r="W7" i="11"/>
  <c r="R7" i="11"/>
  <c r="T7" i="11" s="1"/>
  <c r="G7" i="5" s="1"/>
  <c r="W6" i="11"/>
  <c r="R6" i="11"/>
  <c r="T6" i="11" s="1"/>
  <c r="G12" i="5" s="1"/>
  <c r="W5" i="11"/>
  <c r="S5" i="11"/>
  <c r="R5" i="11"/>
  <c r="T5" i="11" s="1"/>
  <c r="G9" i="5" s="1"/>
  <c r="W4" i="11"/>
  <c r="T4" i="11"/>
  <c r="R4" i="11"/>
  <c r="W3" i="11"/>
  <c r="T3" i="11"/>
  <c r="R3" i="11"/>
  <c r="W2" i="11"/>
  <c r="R2" i="11"/>
  <c r="T2" i="11" s="1"/>
  <c r="G10" i="5" s="1"/>
  <c r="W10" i="10"/>
  <c r="R10" i="10"/>
  <c r="T10" i="10" s="1"/>
  <c r="W9" i="10"/>
  <c r="T9" i="10"/>
  <c r="R9" i="10"/>
  <c r="W8" i="10"/>
  <c r="T8" i="10"/>
  <c r="R8" i="10"/>
  <c r="W7" i="10"/>
  <c r="R7" i="10"/>
  <c r="T7" i="10" s="1"/>
  <c r="W6" i="10"/>
  <c r="R6" i="10"/>
  <c r="T6" i="10" s="1"/>
  <c r="F7" i="5" s="1"/>
  <c r="W5" i="10"/>
  <c r="T5" i="10"/>
  <c r="R5" i="10"/>
  <c r="W4" i="10"/>
  <c r="T4" i="10"/>
  <c r="R4" i="10"/>
  <c r="W3" i="10"/>
  <c r="R3" i="10"/>
  <c r="T3" i="10" s="1"/>
  <c r="F6" i="5" s="1"/>
  <c r="W2" i="10"/>
  <c r="R2" i="10"/>
  <c r="T2" i="10" s="1"/>
  <c r="F10" i="5" s="1"/>
  <c r="E20" i="9"/>
  <c r="D20" i="9"/>
  <c r="C20" i="9"/>
  <c r="F20" i="9" s="1"/>
  <c r="E18" i="9"/>
  <c r="D18" i="9"/>
  <c r="C18" i="9"/>
  <c r="F18" i="9" s="1"/>
  <c r="E17" i="9"/>
  <c r="D17" i="9"/>
  <c r="C17" i="9"/>
  <c r="F17" i="9" s="1"/>
  <c r="E16" i="9"/>
  <c r="D16" i="9"/>
  <c r="C16" i="9"/>
  <c r="E15" i="9"/>
  <c r="D15" i="9"/>
  <c r="C15" i="9"/>
  <c r="E14" i="9"/>
  <c r="D14" i="9"/>
  <c r="C14" i="9"/>
  <c r="F14" i="9" s="1"/>
  <c r="E13" i="9"/>
  <c r="D13" i="9"/>
  <c r="C13" i="9"/>
  <c r="F13" i="9" s="1"/>
  <c r="E10" i="9"/>
  <c r="D10" i="9"/>
  <c r="C10" i="9"/>
  <c r="E9" i="9"/>
  <c r="D9" i="9"/>
  <c r="C9" i="9"/>
  <c r="E8" i="9"/>
  <c r="D8" i="9"/>
  <c r="C8" i="9"/>
  <c r="F8" i="9" s="1"/>
  <c r="E7" i="9"/>
  <c r="D7" i="9"/>
  <c r="C7" i="9"/>
  <c r="F7" i="9" s="1"/>
  <c r="E6" i="9"/>
  <c r="D6" i="9"/>
  <c r="C6" i="9"/>
  <c r="E5" i="9"/>
  <c r="D5" i="9"/>
  <c r="C5" i="9"/>
  <c r="E4" i="9"/>
  <c r="D4" i="9"/>
  <c r="C4" i="9"/>
  <c r="F4" i="9" s="1"/>
  <c r="E3" i="9"/>
  <c r="D3" i="9"/>
  <c r="C3" i="9"/>
  <c r="F3" i="9" s="1"/>
  <c r="E2" i="9"/>
  <c r="D2" i="9"/>
  <c r="C2" i="9"/>
  <c r="W20" i="7"/>
  <c r="R20" i="7"/>
  <c r="W18" i="7"/>
  <c r="W17" i="7"/>
  <c r="R17" i="7"/>
  <c r="T17" i="7" s="1"/>
  <c r="E19" i="5" s="1"/>
  <c r="W16" i="7"/>
  <c r="R16" i="7"/>
  <c r="W15" i="7"/>
  <c r="T15" i="7"/>
  <c r="R15" i="7"/>
  <c r="W14" i="7"/>
  <c r="R14" i="7"/>
  <c r="T14" i="7" s="1"/>
  <c r="E16" i="5" s="1"/>
  <c r="W13" i="7"/>
  <c r="T13" i="7"/>
  <c r="E20" i="5" s="1"/>
  <c r="R13" i="7"/>
  <c r="W10" i="7"/>
  <c r="R10" i="7"/>
  <c r="T10" i="7" s="1"/>
  <c r="W9" i="7"/>
  <c r="T9" i="7"/>
  <c r="R9" i="7"/>
  <c r="W8" i="7"/>
  <c r="R8" i="7"/>
  <c r="T8" i="7" s="1"/>
  <c r="E14" i="5" s="1"/>
  <c r="W7" i="7"/>
  <c r="T7" i="7"/>
  <c r="R7" i="7"/>
  <c r="W6" i="7"/>
  <c r="R6" i="7"/>
  <c r="T6" i="7" s="1"/>
  <c r="W5" i="7"/>
  <c r="T5" i="7"/>
  <c r="E6" i="5" s="1"/>
  <c r="R5" i="7"/>
  <c r="W4" i="7"/>
  <c r="R4" i="7"/>
  <c r="T4" i="7" s="1"/>
  <c r="E11" i="5" s="1"/>
  <c r="W3" i="7"/>
  <c r="T3" i="7"/>
  <c r="E7" i="5" s="1"/>
  <c r="R3" i="7"/>
  <c r="W2" i="7"/>
  <c r="R2" i="7"/>
  <c r="T2" i="7" s="1"/>
  <c r="E12" i="5" s="1"/>
  <c r="C20" i="6"/>
  <c r="C18" i="6"/>
  <c r="C17" i="6"/>
  <c r="C16" i="6"/>
  <c r="C15" i="6"/>
  <c r="C14" i="6"/>
  <c r="C13" i="6"/>
  <c r="C10" i="6"/>
  <c r="C9" i="6"/>
  <c r="C8" i="6"/>
  <c r="C7" i="6"/>
  <c r="C6" i="6"/>
  <c r="C5" i="6"/>
  <c r="C4" i="6"/>
  <c r="C3" i="6"/>
  <c r="C2" i="6"/>
  <c r="L22" i="5"/>
  <c r="J22" i="5"/>
  <c r="H22" i="5"/>
  <c r="G22" i="5"/>
  <c r="F22" i="5"/>
  <c r="E22" i="5"/>
  <c r="M21" i="5"/>
  <c r="L21" i="5"/>
  <c r="I21" i="5"/>
  <c r="H21" i="5"/>
  <c r="G21" i="5"/>
  <c r="F21" i="5"/>
  <c r="E21" i="5"/>
  <c r="M20" i="5"/>
  <c r="L20" i="5"/>
  <c r="K20" i="5"/>
  <c r="J20" i="5"/>
  <c r="H20" i="5"/>
  <c r="G20" i="5"/>
  <c r="F20" i="5"/>
  <c r="L19" i="5"/>
  <c r="K19" i="5"/>
  <c r="J19" i="5"/>
  <c r="I19" i="5"/>
  <c r="H19" i="5"/>
  <c r="G19" i="5"/>
  <c r="F19" i="5"/>
  <c r="M18" i="5"/>
  <c r="L18" i="5"/>
  <c r="I18" i="5"/>
  <c r="H18" i="5"/>
  <c r="G18" i="5"/>
  <c r="F18" i="5"/>
  <c r="E18" i="5"/>
  <c r="M17" i="5"/>
  <c r="L17" i="5"/>
  <c r="K17" i="5"/>
  <c r="J17" i="5"/>
  <c r="I17" i="5"/>
  <c r="H17" i="5"/>
  <c r="G17" i="5"/>
  <c r="F17" i="5"/>
  <c r="E17" i="5"/>
  <c r="L16" i="5"/>
  <c r="K16" i="5"/>
  <c r="J16" i="5"/>
  <c r="I16" i="5"/>
  <c r="H16" i="5"/>
  <c r="G16" i="5"/>
  <c r="F16" i="5"/>
  <c r="L14" i="5"/>
  <c r="K14" i="5"/>
  <c r="I14" i="5"/>
  <c r="H14" i="5"/>
  <c r="F14" i="5"/>
  <c r="M13" i="5"/>
  <c r="L13" i="5"/>
  <c r="J13" i="5"/>
  <c r="I13" i="5"/>
  <c r="H13" i="5"/>
  <c r="G13" i="5"/>
  <c r="F13" i="5"/>
  <c r="E13" i="5"/>
  <c r="M12" i="5"/>
  <c r="L12" i="5"/>
  <c r="I12" i="5"/>
  <c r="F12" i="5"/>
  <c r="L11" i="5"/>
  <c r="K11" i="5"/>
  <c r="J11" i="5"/>
  <c r="H11" i="5"/>
  <c r="G11" i="5"/>
  <c r="F11" i="5"/>
  <c r="M10" i="5"/>
  <c r="L10" i="5"/>
  <c r="J10" i="5"/>
  <c r="I10" i="5"/>
  <c r="H10" i="5"/>
  <c r="E10" i="5"/>
  <c r="M9" i="5"/>
  <c r="L9" i="5"/>
  <c r="K9" i="5"/>
  <c r="J9" i="5"/>
  <c r="I9" i="5"/>
  <c r="H9" i="5"/>
  <c r="F9" i="5"/>
  <c r="E9" i="5"/>
  <c r="M8" i="5"/>
  <c r="L8" i="5"/>
  <c r="K8" i="5"/>
  <c r="J8" i="5"/>
  <c r="I8" i="5"/>
  <c r="G8" i="5"/>
  <c r="F8" i="5"/>
  <c r="E8" i="5"/>
  <c r="L7" i="5"/>
  <c r="J7" i="5"/>
  <c r="I7" i="5"/>
  <c r="H7" i="5"/>
  <c r="M6" i="5"/>
  <c r="L6" i="5"/>
  <c r="I6" i="5"/>
  <c r="H6" i="5"/>
  <c r="G6" i="5"/>
  <c r="M22" i="4"/>
  <c r="L22" i="4"/>
  <c r="K22" i="4"/>
  <c r="J22" i="4"/>
  <c r="I22" i="4"/>
  <c r="H22" i="4"/>
  <c r="G22" i="4"/>
  <c r="F22" i="4"/>
  <c r="E22" i="4"/>
  <c r="M21" i="4"/>
  <c r="L21" i="4"/>
  <c r="K21" i="4"/>
  <c r="J21" i="4"/>
  <c r="I21" i="4"/>
  <c r="H21" i="4"/>
  <c r="G21" i="4"/>
  <c r="F21" i="4"/>
  <c r="E21" i="4"/>
  <c r="M20" i="4"/>
  <c r="L20" i="4"/>
  <c r="K20" i="4"/>
  <c r="J20" i="4"/>
  <c r="I20" i="4"/>
  <c r="H20" i="4"/>
  <c r="G20" i="4"/>
  <c r="F20" i="4"/>
  <c r="E20" i="4"/>
  <c r="M19" i="4"/>
  <c r="L19" i="4"/>
  <c r="K19" i="4"/>
  <c r="J19" i="4"/>
  <c r="I19" i="4"/>
  <c r="H19" i="4"/>
  <c r="G19" i="4"/>
  <c r="F19" i="4"/>
  <c r="E19" i="4"/>
  <c r="M18" i="4"/>
  <c r="L18" i="4"/>
  <c r="K18" i="4"/>
  <c r="J18" i="4"/>
  <c r="I18" i="4"/>
  <c r="H18" i="4"/>
  <c r="G18" i="4"/>
  <c r="F18" i="4"/>
  <c r="E18" i="4"/>
  <c r="M17" i="4"/>
  <c r="L17" i="4"/>
  <c r="K17" i="4"/>
  <c r="J17" i="4"/>
  <c r="I17" i="4"/>
  <c r="H17" i="4"/>
  <c r="G17" i="4"/>
  <c r="F17" i="4"/>
  <c r="E17" i="4"/>
  <c r="M16" i="4"/>
  <c r="L16" i="4"/>
  <c r="K16" i="4"/>
  <c r="J16" i="4"/>
  <c r="I16" i="4"/>
  <c r="H16" i="4"/>
  <c r="G16" i="4"/>
  <c r="F16" i="4"/>
  <c r="E16" i="4"/>
  <c r="M14" i="4"/>
  <c r="L14" i="4"/>
  <c r="K14" i="4"/>
  <c r="J14" i="4"/>
  <c r="I14" i="4"/>
  <c r="H14" i="4"/>
  <c r="G14" i="4"/>
  <c r="F14" i="4"/>
  <c r="E14" i="4"/>
  <c r="M13" i="4"/>
  <c r="L13" i="4"/>
  <c r="K13" i="4"/>
  <c r="J13" i="4"/>
  <c r="I13" i="4"/>
  <c r="H13" i="4"/>
  <c r="G13" i="4"/>
  <c r="F13" i="4"/>
  <c r="E13" i="4"/>
  <c r="M12" i="4"/>
  <c r="L12" i="4"/>
  <c r="K12" i="4"/>
  <c r="J12" i="4"/>
  <c r="I12" i="4"/>
  <c r="H12" i="4"/>
  <c r="G12" i="4"/>
  <c r="F12" i="4"/>
  <c r="E12" i="4"/>
  <c r="M11" i="4"/>
  <c r="L11" i="4"/>
  <c r="K11" i="4"/>
  <c r="J11" i="4"/>
  <c r="I11" i="4"/>
  <c r="H11" i="4"/>
  <c r="G11" i="4"/>
  <c r="F11" i="4"/>
  <c r="E11" i="4"/>
  <c r="M10" i="4"/>
  <c r="L10" i="4"/>
  <c r="K10" i="4"/>
  <c r="J10" i="4"/>
  <c r="I10" i="4"/>
  <c r="H10" i="4"/>
  <c r="G10" i="4"/>
  <c r="F10" i="4"/>
  <c r="E10" i="4"/>
  <c r="M9" i="4"/>
  <c r="L9" i="4"/>
  <c r="K9" i="4"/>
  <c r="J9" i="4"/>
  <c r="I9" i="4"/>
  <c r="H9" i="4"/>
  <c r="G9" i="4"/>
  <c r="F9" i="4"/>
  <c r="E9" i="4"/>
  <c r="M8" i="4"/>
  <c r="L8" i="4"/>
  <c r="K8" i="4"/>
  <c r="J8" i="4"/>
  <c r="I8" i="4"/>
  <c r="H8" i="4"/>
  <c r="G8" i="4"/>
  <c r="F8" i="4"/>
  <c r="E8" i="4"/>
  <c r="M7" i="4"/>
  <c r="L7" i="4"/>
  <c r="K7" i="4"/>
  <c r="J7" i="4"/>
  <c r="I7" i="4"/>
  <c r="H7" i="4"/>
  <c r="G7" i="4"/>
  <c r="F7" i="4"/>
  <c r="E7" i="4"/>
  <c r="M6" i="4"/>
  <c r="L6" i="4"/>
  <c r="K6" i="4"/>
  <c r="J6" i="4"/>
  <c r="I6" i="4"/>
  <c r="H6" i="4"/>
  <c r="G6" i="4"/>
  <c r="F6" i="4"/>
  <c r="E6" i="4"/>
  <c r="M43" i="3"/>
  <c r="N43" i="3" s="1"/>
  <c r="J43" i="3"/>
  <c r="I43" i="3"/>
  <c r="F43" i="3"/>
  <c r="E43" i="3"/>
  <c r="D43" i="3"/>
  <c r="C43" i="3"/>
  <c r="M42" i="3"/>
  <c r="K42" i="3"/>
  <c r="J42" i="3"/>
  <c r="I42" i="3"/>
  <c r="F42" i="3"/>
  <c r="E42" i="3"/>
  <c r="D42" i="3"/>
  <c r="C42" i="3"/>
  <c r="N42" i="3" s="1"/>
  <c r="M41" i="3"/>
  <c r="K41" i="3"/>
  <c r="J41" i="3"/>
  <c r="I41" i="3"/>
  <c r="F41" i="3"/>
  <c r="E41" i="3"/>
  <c r="D41" i="3"/>
  <c r="C41" i="3"/>
  <c r="M40" i="3"/>
  <c r="J40" i="3"/>
  <c r="I40" i="3"/>
  <c r="K40" i="3" s="1"/>
  <c r="F40" i="3"/>
  <c r="E40" i="3"/>
  <c r="D40" i="3"/>
  <c r="C40" i="3"/>
  <c r="N40" i="3" s="1"/>
  <c r="N39" i="3"/>
  <c r="M39" i="3"/>
  <c r="J39" i="3"/>
  <c r="I39" i="3"/>
  <c r="K39" i="3" s="1"/>
  <c r="F39" i="3"/>
  <c r="E39" i="3"/>
  <c r="D39" i="3"/>
  <c r="C39" i="3"/>
  <c r="M38" i="3"/>
  <c r="J38" i="3"/>
  <c r="I38" i="3"/>
  <c r="K38" i="3" s="1"/>
  <c r="F38" i="3"/>
  <c r="E38" i="3"/>
  <c r="D38" i="3"/>
  <c r="C38" i="3"/>
  <c r="N38" i="3" s="1"/>
  <c r="M37" i="3"/>
  <c r="J37" i="3"/>
  <c r="K37" i="3" s="1"/>
  <c r="I37" i="3"/>
  <c r="F37" i="3"/>
  <c r="E37" i="3"/>
  <c r="D37" i="3"/>
  <c r="C37" i="3"/>
  <c r="N37" i="3" s="1"/>
  <c r="M35" i="3"/>
  <c r="K35" i="3"/>
  <c r="J35" i="3"/>
  <c r="I35" i="3"/>
  <c r="F35" i="3"/>
  <c r="G35" i="3" s="1"/>
  <c r="E35" i="3"/>
  <c r="D35" i="3"/>
  <c r="C35" i="3"/>
  <c r="N35" i="3" s="1"/>
  <c r="N34" i="3"/>
  <c r="M34" i="3"/>
  <c r="J34" i="3"/>
  <c r="I34" i="3"/>
  <c r="K34" i="3" s="1"/>
  <c r="F34" i="3"/>
  <c r="E34" i="3"/>
  <c r="D34" i="3"/>
  <c r="C34" i="3"/>
  <c r="N33" i="3"/>
  <c r="M33" i="3"/>
  <c r="J33" i="3"/>
  <c r="I33" i="3"/>
  <c r="K33" i="3" s="1"/>
  <c r="F33" i="3"/>
  <c r="E33" i="3"/>
  <c r="D33" i="3"/>
  <c r="G33" i="3" s="1"/>
  <c r="C33" i="3"/>
  <c r="N32" i="3"/>
  <c r="M32" i="3"/>
  <c r="K32" i="3"/>
  <c r="J32" i="3"/>
  <c r="I32" i="3"/>
  <c r="F32" i="3"/>
  <c r="E32" i="3"/>
  <c r="D32" i="3"/>
  <c r="C32" i="3"/>
  <c r="M31" i="3"/>
  <c r="J31" i="3"/>
  <c r="I31" i="3"/>
  <c r="K31" i="3" s="1"/>
  <c r="G31" i="3"/>
  <c r="F31" i="3"/>
  <c r="E31" i="3"/>
  <c r="D31" i="3"/>
  <c r="C31" i="3"/>
  <c r="N31" i="3" s="1"/>
  <c r="N30" i="3"/>
  <c r="M30" i="3"/>
  <c r="J30" i="3"/>
  <c r="K30" i="3" s="1"/>
  <c r="I30" i="3"/>
  <c r="F30" i="3"/>
  <c r="E30" i="3"/>
  <c r="D30" i="3"/>
  <c r="G30" i="3" s="1"/>
  <c r="C30" i="3"/>
  <c r="M29" i="3"/>
  <c r="K29" i="3"/>
  <c r="J29" i="3"/>
  <c r="I29" i="3"/>
  <c r="F29" i="3"/>
  <c r="G29" i="3" s="1"/>
  <c r="E29" i="3"/>
  <c r="D29" i="3"/>
  <c r="C29" i="3"/>
  <c r="N29" i="3" s="1"/>
  <c r="N28" i="3"/>
  <c r="M28" i="3"/>
  <c r="J28" i="3"/>
  <c r="I28" i="3"/>
  <c r="K28" i="3" s="1"/>
  <c r="F28" i="3"/>
  <c r="E28" i="3"/>
  <c r="D28" i="3"/>
  <c r="G28" i="3" s="1"/>
  <c r="C28" i="3"/>
  <c r="M27" i="3"/>
  <c r="N27" i="3" s="1"/>
  <c r="K27" i="3"/>
  <c r="J27" i="3"/>
  <c r="I27" i="3"/>
  <c r="F27" i="3"/>
  <c r="G27" i="3" s="1"/>
  <c r="E27" i="3"/>
  <c r="D27" i="3"/>
  <c r="C27" i="3"/>
  <c r="J19" i="3"/>
  <c r="J18" i="3"/>
  <c r="J17" i="3"/>
  <c r="J16" i="3"/>
  <c r="J15" i="3"/>
  <c r="J14" i="3"/>
  <c r="J13" i="3"/>
  <c r="J11" i="3"/>
  <c r="J10" i="3"/>
  <c r="J9" i="3"/>
  <c r="J8" i="3"/>
  <c r="J7" i="3"/>
  <c r="J6" i="3"/>
  <c r="J5" i="3"/>
  <c r="J4" i="3"/>
  <c r="J3" i="3"/>
  <c r="G34" i="3" l="1"/>
  <c r="N41" i="3"/>
  <c r="F2" i="9"/>
  <c r="F6" i="9"/>
  <c r="F10" i="9"/>
  <c r="F16" i="9"/>
  <c r="G32" i="3"/>
  <c r="K43" i="3"/>
  <c r="F5" i="9"/>
  <c r="F9" i="9"/>
  <c r="F15" i="9"/>
</calcChain>
</file>

<file path=xl/sharedStrings.xml><?xml version="1.0" encoding="utf-8"?>
<sst xmlns="http://schemas.openxmlformats.org/spreadsheetml/2006/main" count="2264" uniqueCount="403">
  <si>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</si>
  <si>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</si>
  <si>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</si>
  <si>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</si>
  <si>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Readme</t>
  </si>
  <si>
    <t>Table 1</t>
  </si>
  <si>
    <t xml:space="preserve">PR19 Business Plan - Common Performance Commitment </t>
  </si>
  <si>
    <t>Common Performance Commitments (CPCs) relevant to Blueprint Asks </t>
  </si>
  <si>
    <t>Assumptions for each of the CPCs are listed in the Note column below</t>
  </si>
  <si>
    <t>Each tab contains info about the CPC and a ranking based on absolute value in 2024-25 (where relevant) and % decrease from 2019/20 . A single combined ranking is calculated where both are available</t>
  </si>
  <si>
    <t>CPCs are grouped into Blueprint Asks (A-D) Score are averaged for each Ask  and than companies are ranked for that Ask using the RANK.AVG excel function</t>
  </si>
  <si>
    <t>Companies are then ranked in the Overall Summary tab by using the average of CPS rank for each of the four headline ASKs</t>
  </si>
  <si>
    <r>
      <rPr>
        <b/>
        <u/>
        <sz val="11"/>
        <color indexed="8"/>
        <rFont val="Calibri"/>
      </rPr>
      <t>Common</t>
    </r>
    <r>
      <rPr>
        <b/>
        <sz val="11"/>
        <color indexed="8"/>
        <rFont val="Calibri"/>
      </rPr>
      <t> </t>
    </r>
  </si>
  <si>
    <t>Absolute value used in ranking</t>
  </si>
  <si>
    <t>% reduction/increase used in ranking</t>
  </si>
  <si>
    <t>Note:</t>
  </si>
  <si>
    <t>a. Water quality compliance index (Headline Ask A) </t>
  </si>
  <si>
    <t>Y</t>
  </si>
  <si>
    <t>b. Treatment works compliance (Headline Ask B) </t>
  </si>
  <si>
    <t>Percentage of treatment works that are compliant. Ranking based on % increase and absolute number.</t>
  </si>
  <si>
    <t>c. Pollution incidents (cat 1-3) (Headline Ask B) </t>
  </si>
  <si>
    <t>Pollution incidents normalised per 10,000km of waste network</t>
  </si>
  <si>
    <t>d. Internal sewer flooding or Risk of sewer flooding in a storm (Headline Ask B) </t>
  </si>
  <si>
    <t>% of population at risk in a 1 in 50 event</t>
  </si>
  <si>
    <t>e. Leakage (Headline Ask C) </t>
  </si>
  <si>
    <t>we have used three metrics for leakage (km/main/day -  l/prop/day -  total Ml/d) then combined these to get an overall leakae ranking. The three metrics come from App2 tab</t>
  </si>
  <si>
    <t>f. CMEX score (Headline Ask C) </t>
  </si>
  <si>
    <t>N</t>
  </si>
  <si>
    <t>C-Mex is a new comparative customer experience score that is still to be confirmed by Ofwat. Therefore most companies have not set any specific targets for this score in their business plans. Therefore this PC has been not considered in the ranking</t>
  </si>
  <si>
    <t>g. Per capita consumption (Headline Ask C) </t>
  </si>
  <si>
    <t>h. Risk of severe restrictions during a drought (Headline Ask D)</t>
  </si>
  <si>
    <t>% of population experiencing severe restrictions in 1in200yr drought</t>
  </si>
  <si>
    <t>Additonal Notes:</t>
  </si>
  <si>
    <t>NWL includes Northumbrian Water and Essex and Suffolk Water (ESW). The two companies have the same performance commitments. For leakage we have used NWL figures only</t>
  </si>
  <si>
    <t>SST includes South Staffs Water and Cambridge Water (CAM). The two companies have the same performance commitments, except for PCC and leakage</t>
  </si>
  <si>
    <t>When sorting the rank use the custom sort function in Excel to avoid rows being wrongly assigned</t>
  </si>
  <si>
    <t>Overall Summary Rank</t>
  </si>
  <si>
    <t>Type</t>
  </si>
  <si>
    <t>Company Code</t>
  </si>
  <si>
    <t>Water Company</t>
  </si>
  <si>
    <t>Overall Rank based on Relevant Common Performance Commitments</t>
  </si>
  <si>
    <t>A. Protect and restore catchments to source to sea</t>
  </si>
  <si>
    <t>B.Stop pollution of our waters</t>
  </si>
  <si>
    <t>C. Use water wisely and price water fairly</t>
  </si>
  <si>
    <t>D. Keep our rivers flowing and wetlands wet</t>
  </si>
  <si>
    <t>Average Rank across the Four Asks</t>
  </si>
  <si>
    <t>WASC</t>
  </si>
  <si>
    <t>SWW</t>
  </si>
  <si>
    <t>South West Water</t>
  </si>
  <si>
    <t>SW</t>
  </si>
  <si>
    <t>Southern Water</t>
  </si>
  <si>
    <t>NWL</t>
  </si>
  <si>
    <t>Northumbrian Water</t>
  </si>
  <si>
    <t>YW</t>
  </si>
  <si>
    <t>Yorkshire Water</t>
  </si>
  <si>
    <t>WSX</t>
  </si>
  <si>
    <t>Wessex Water</t>
  </si>
  <si>
    <t>STW</t>
  </si>
  <si>
    <t>United Utilities</t>
  </si>
  <si>
    <t>UU</t>
  </si>
  <si>
    <t>Anglian Water</t>
  </si>
  <si>
    <t>TW</t>
  </si>
  <si>
    <t>Severn Trent Water</t>
  </si>
  <si>
    <t>AW</t>
  </si>
  <si>
    <t>Thames Water</t>
  </si>
  <si>
    <t>Water only</t>
  </si>
  <si>
    <t>BW</t>
  </si>
  <si>
    <t>Bristol Water</t>
  </si>
  <si>
    <t>SEW</t>
  </si>
  <si>
    <t>South East Water</t>
  </si>
  <si>
    <t>CAM</t>
  </si>
  <si>
    <t>Cambridge Water</t>
  </si>
  <si>
    <t>SST</t>
  </si>
  <si>
    <t>South Staffs Water</t>
  </si>
  <si>
    <t>AFW</t>
  </si>
  <si>
    <t>Portsmouth Water</t>
  </si>
  <si>
    <t>SES</t>
  </si>
  <si>
    <t>Affinity Water</t>
  </si>
  <si>
    <t>PW</t>
  </si>
  <si>
    <t>Sutton and East Surrey Water</t>
  </si>
  <si>
    <t>Company</t>
  </si>
  <si>
    <t>Average Rank</t>
  </si>
  <si>
    <t>CPC Descriptor</t>
  </si>
  <si>
    <t>Water quality compliance (CRI)</t>
  </si>
  <si>
    <t>Treatment Works compliance</t>
  </si>
  <si>
    <t>Pollution (Category 1-3)</t>
  </si>
  <si>
    <t>Internal Sewer Flooding</t>
  </si>
  <si>
    <t>Average Score</t>
  </si>
  <si>
    <t>Ask B Rank</t>
  </si>
  <si>
    <t>Leakage (Composite)</t>
  </si>
  <si>
    <t>Per Capita Consumption</t>
  </si>
  <si>
    <t>Ask C Rank</t>
  </si>
  <si>
    <t>Risk of Severe Restriction in a Drought</t>
  </si>
  <si>
    <t>Overall Summary 24-25 figures</t>
  </si>
  <si>
    <t>24/25 Figures</t>
  </si>
  <si>
    <t>Treatment Works compliance (%)</t>
  </si>
  <si>
    <t>Pollution (nr Category 1-3 / 10,000 km of wastewater network)</t>
  </si>
  <si>
    <t>Internal Sewer Flooding (% at risk)</t>
  </si>
  <si>
    <t>Leakage (Ml/d)</t>
  </si>
  <si>
    <t>Leakage (Leakage/km of main/day)</t>
  </si>
  <si>
    <t>Leakage (l/prop/day)</t>
  </si>
  <si>
    <t>Per Capita Consumption (l/head/day)</t>
  </si>
  <si>
    <t>Risk of Sever Restriction in a Drought (%)</t>
  </si>
  <si>
    <t>Overall Summary % change</t>
  </si>
  <si>
    <t>% change</t>
  </si>
  <si>
    <t>C. Use water wisely and fprice water fairly</t>
  </si>
  <si>
    <t>Risk of Sever Restriction in a Drought</t>
  </si>
  <si>
    <t>Ask A</t>
  </si>
  <si>
    <t>Water quality compliance index Rank</t>
  </si>
  <si>
    <t>Overall Ranking</t>
  </si>
  <si>
    <t>CPC</t>
  </si>
  <si>
    <t>Headline.ASK</t>
  </si>
  <si>
    <t>ASK</t>
  </si>
  <si>
    <t>Unique ID</t>
  </si>
  <si>
    <t>PC name</t>
  </si>
  <si>
    <t>PC unit</t>
  </si>
  <si>
    <t>PC unit description</t>
  </si>
  <si>
    <t>2017-18</t>
  </si>
  <si>
    <t>2018-19_x000D_
(forecast)</t>
  </si>
  <si>
    <t>2019-20_x000D_
(forecast)</t>
  </si>
  <si>
    <t>2020-21</t>
  </si>
  <si>
    <t>2021-22</t>
  </si>
  <si>
    <t>2022-23</t>
  </si>
  <si>
    <t>2023-24</t>
  </si>
  <si>
    <t>2024-25</t>
  </si>
  <si>
    <t>First.value</t>
  </si>
  <si>
    <t>AMP7.end</t>
  </si>
  <si>
    <t>Percentage.change</t>
  </si>
  <si>
    <t>Ranking %</t>
  </si>
  <si>
    <t>Ranking absolute value</t>
  </si>
  <si>
    <t>Composite Ranking Score</t>
  </si>
  <si>
    <t>Composite Ranking</t>
  </si>
  <si>
    <t>D.i</t>
  </si>
  <si>
    <t>D</t>
  </si>
  <si>
    <t>PR19ANH_3</t>
  </si>
  <si>
    <t>Compliance Risk Index (CRI)</t>
  </si>
  <si>
    <t>score</t>
  </si>
  <si>
    <t>CRI score</t>
  </si>
  <si>
    <t>PR19NES_COM03</t>
  </si>
  <si>
    <t>nr</t>
  </si>
  <si>
    <t>CRI Index Score</t>
  </si>
  <si>
    <t>PR19SVE_H01</t>
  </si>
  <si>
    <t>Index</t>
  </si>
  <si>
    <t>PR19SRN_WN02</t>
  </si>
  <si>
    <t>PR19SWB_PC A1</t>
  </si>
  <si>
    <t>Compliance with water quality standard</t>
  </si>
  <si>
    <t>PR19TMS_BW06</t>
  </si>
  <si>
    <t>Water Quality Compliance: CRI</t>
  </si>
  <si>
    <t>Score</t>
  </si>
  <si>
    <t>PR19UU_A01-CF</t>
  </si>
  <si>
    <t>CRI Index score</t>
  </si>
  <si>
    <t>PR19WSX_Q1</t>
  </si>
  <si>
    <t>Compliance risk index (CRI)</t>
  </si>
  <si>
    <t>PR19YKY_20</t>
  </si>
  <si>
    <t>Drinking water quality</t>
  </si>
  <si>
    <t>Compliance Risk Index (CRI) Score</t>
  </si>
  <si>
    <t>PR19AFW_W-A1</t>
  </si>
  <si>
    <t>PR19BRL_PC01</t>
  </si>
  <si>
    <t>Water quality compliance</t>
  </si>
  <si>
    <t>Compliance risk index</t>
  </si>
  <si>
    <t>PR19SES_A.4</t>
  </si>
  <si>
    <t>Score as calculated by the DWI</t>
  </si>
  <si>
    <t>PR19SEW_A.1</t>
  </si>
  <si>
    <t>Index score</t>
  </si>
  <si>
    <t>PR19SSC_D1</t>
  </si>
  <si>
    <t>Score as per DWI CRI calculation</t>
  </si>
  <si>
    <t>PR19PRT_PRT-Network Plus-01</t>
  </si>
  <si>
    <t>Water Quality Compliance</t>
  </si>
  <si>
    <t xml:space="preserve"> Note:</t>
  </si>
  <si>
    <t>PW confirmed score as 0</t>
  </si>
  <si>
    <t xml:space="preserve"> target forCAM assumed the same as parent company</t>
  </si>
  <si>
    <t xml:space="preserve">Customer measure of experience </t>
  </si>
  <si>
    <t>Customer measure of experience (C-MeX)</t>
  </si>
  <si>
    <t>A.i</t>
  </si>
  <si>
    <t>A</t>
  </si>
  <si>
    <t>PR19AFW_R-C1</t>
  </si>
  <si>
    <t>PR19ANH_1</t>
  </si>
  <si>
    <t>Customer services measure of experience (C-MeX)</t>
  </si>
  <si>
    <t>C-MeX score</t>
  </si>
  <si>
    <t>PR19BRL_PC12</t>
  </si>
  <si>
    <t>PR19NES_COM01</t>
  </si>
  <si>
    <t>PR19PRT_PRT-Retail-01</t>
  </si>
  <si>
    <t>C-Mex Customer Experience</t>
  </si>
  <si>
    <t>C-Mex score</t>
  </si>
  <si>
    <t>UQ</t>
  </si>
  <si>
    <t>PR19SES_D.2</t>
  </si>
  <si>
    <t>C-Mex</t>
  </si>
  <si>
    <t>C-Mex scores</t>
  </si>
  <si>
    <t>PR19SEW_C.1</t>
  </si>
  <si>
    <t>TBC following pilot</t>
  </si>
  <si>
    <t>PR19SSC_A1</t>
  </si>
  <si>
    <t>Customer measure of experience</t>
  </si>
  <si>
    <t>C-MEX score</t>
  </si>
  <si>
    <t>PR19SVE_D01</t>
  </si>
  <si>
    <t>Customer measure of experience (C-Mex)</t>
  </si>
  <si>
    <t>PR19SRN_RR01</t>
  </si>
  <si>
    <t>Above average</t>
  </si>
  <si>
    <t>PR19SWB_PC E1</t>
  </si>
  <si>
    <t>C-MeX. Customer measure of experience</t>
  </si>
  <si>
    <t>C-Mex Score</t>
  </si>
  <si>
    <t>PR19TMS_AR01</t>
  </si>
  <si>
    <t>The Customer measure of experience (C-MeX)</t>
  </si>
  <si>
    <t>CMEX Score</t>
  </si>
  <si>
    <t>PR19UU_D01-HH</t>
  </si>
  <si>
    <t>Customer experience (C-MeX)</t>
  </si>
  <si>
    <t>PR19WSX_X1</t>
  </si>
  <si>
    <t>PR19YKY_19</t>
  </si>
  <si>
    <t>not used in the overall Ranking as score is missing for most companies</t>
  </si>
  <si>
    <t>Ask B</t>
  </si>
  <si>
    <t>Treatment works compliance Rank</t>
  </si>
  <si>
    <t>Pollution incidents (cat 1-3) Rank</t>
  </si>
  <si>
    <t>Internal sewer flooding or Risk of sewer flooding in a storm Rank</t>
  </si>
  <si>
    <t>Overall Rank</t>
  </si>
  <si>
    <t>Treatment works compliance</t>
  </si>
  <si>
    <t>C.iii</t>
  </si>
  <si>
    <t>C</t>
  </si>
  <si>
    <t>PR19SWB_PC B6</t>
  </si>
  <si>
    <t>Numeric compliance</t>
  </si>
  <si>
    <t>%</t>
  </si>
  <si>
    <t>Percentage</t>
  </si>
  <si>
    <t>PR19SRN_WWN05</t>
  </si>
  <si>
    <t>Asset Health: Treatment works compliance</t>
  </si>
  <si>
    <t>Performance of sewerage assets</t>
  </si>
  <si>
    <t>PR19TMS_CS01</t>
  </si>
  <si>
    <t>Percentage of compliant sites</t>
  </si>
  <si>
    <t>PR19WSX_E1</t>
  </si>
  <si>
    <t>Percentage of works that are compliant</t>
  </si>
  <si>
    <t>PR19NES_COM15</t>
  </si>
  <si>
    <t>% of treatment works complyng with discharge permits</t>
  </si>
  <si>
    <t>PR19SVE_C01</t>
  </si>
  <si>
    <t>Overall company percentage compliance of both water and wastewater treatment works as per Environmental Performance Assessment (EPA) definition</t>
  </si>
  <si>
    <t>PR19UU_C02-CF</t>
  </si>
  <si>
    <t>Percentage of treatment works compliant (as per Environmental Performance Assessment) in a calendar year</t>
  </si>
  <si>
    <t>PR19YKY_32</t>
  </si>
  <si>
    <t>% treatment work compliance</t>
  </si>
  <si>
    <t>PR19ANH_14</t>
  </si>
  <si>
    <t xml:space="preserve">Treatment works compliance _x000D_
</t>
  </si>
  <si>
    <t>% compliance</t>
  </si>
  <si>
    <t>Pollution incidents</t>
  </si>
  <si>
    <t>Pollution incidents (categories 1, 2 and 3)</t>
  </si>
  <si>
    <t>B.iii</t>
  </si>
  <si>
    <t>B</t>
  </si>
  <si>
    <t>PR19SWB_PC F1</t>
  </si>
  <si>
    <t>Number of pollution incidents cat 1-3 (waste only)</t>
  </si>
  <si>
    <t>Nr</t>
  </si>
  <si>
    <t>no. / 10, 000km sewer</t>
  </si>
  <si>
    <t>PR19WSX_E2</t>
  </si>
  <si>
    <t>Wastewater pollution incidents - category 1-3</t>
  </si>
  <si>
    <t>Incidents per 10,000 km of sewers</t>
  </si>
  <si>
    <t>PR19YKY_30</t>
  </si>
  <si>
    <t>Number of Pollution Incidents per 10,000km of sewerage network</t>
  </si>
  <si>
    <t xml:space="preserve">The number of pollution incidents resulting from Yorkshire Water sewage assets per 10,000km of sewerage network
</t>
  </si>
  <si>
    <t>PR19ANH_8</t>
  </si>
  <si>
    <t>No. of pollution incidents (categories 1-3) per 10,000 km of sewer</t>
  </si>
  <si>
    <t>PR19NES_COM09</t>
  </si>
  <si>
    <t>Number of incidents per 10,000km of wastewater network  (categories 1, 2 and 3)</t>
  </si>
  <si>
    <t>PR19SVE_F02</t>
  </si>
  <si>
    <t>Pollution incidents (Cat 1-3)</t>
  </si>
  <si>
    <t>Number of incidents in each category (normalised per 10,000km of waste network)</t>
  </si>
  <si>
    <t>PR19TMS_ES01</t>
  </si>
  <si>
    <t>Wastewater pollution incidents: Total cat 1-3 incidents from sewage related premises per 10,000km</t>
  </si>
  <si>
    <t>Number per 10,000km</t>
  </si>
  <si>
    <t>PR19UU_C01-WWN</t>
  </si>
  <si>
    <t>Number of Category 1 – 3 pollution incidents per 10,000km of sewerage network, as reported to the Environment Agency</t>
  </si>
  <si>
    <t>all values are normalised for 10,000km of wastewater network)</t>
  </si>
  <si>
    <t>Risk of sewer flooding</t>
  </si>
  <si>
    <t>Risk of sewer flooding in a storm</t>
  </si>
  <si>
    <t>C.ii</t>
  </si>
  <si>
    <t>PR19SVE_F04</t>
  </si>
  <si>
    <t>Percentage of total population served at risk of internal sewer flooding in a 1-in-50 year storm - population split into five vulnerability bands</t>
  </si>
  <si>
    <t>PR19TMS_DS01</t>
  </si>
  <si>
    <t>Risk of sewer flooding in a storm: 1 in 50 year storm</t>
  </si>
  <si>
    <t>PR19UU_G01-WWN</t>
  </si>
  <si>
    <t>Percentage of population at risk of hydrualic internal sewer flooding in a 1-in-50 year storm</t>
  </si>
  <si>
    <t>PR19WSX_R3</t>
  </si>
  <si>
    <t>Percentage of population</t>
  </si>
  <si>
    <t>PR19ANH_10</t>
  </si>
  <si>
    <t>% of population experiencing flooding in 1in50yr storm</t>
  </si>
  <si>
    <t>PR19SWB_PC D2</t>
  </si>
  <si>
    <t>Flooding risk</t>
  </si>
  <si>
    <t>% of population at risk of sewer flooding in 1 in 50 year storm</t>
  </si>
  <si>
    <t>PR19NES_COM11</t>
  </si>
  <si>
    <t>PR19SRN_WWN03</t>
  </si>
  <si>
    <t>The percentage of population at risk of sewer flooding in a 1-in-50 year storm</t>
  </si>
  <si>
    <t>PR19YKY_34</t>
  </si>
  <si>
    <t>% of population vulnerable to flooding</t>
  </si>
  <si>
    <t>Ask C</t>
  </si>
  <si>
    <t>Leakage Summary Rank</t>
  </si>
  <si>
    <t>CMEX score Rank</t>
  </si>
  <si>
    <t>Per capita consumption Rank</t>
  </si>
  <si>
    <t>Per capita consumption</t>
  </si>
  <si>
    <t>Per capita consumption (PCC)</t>
  </si>
  <si>
    <t>B.ii</t>
  </si>
  <si>
    <t>PR19YKY_25</t>
  </si>
  <si>
    <t>Litres per head per day</t>
  </si>
  <si>
    <t>PR19SRN_WR01</t>
  </si>
  <si>
    <t>l/h/d</t>
  </si>
  <si>
    <t>PR19SWB_PC C3</t>
  </si>
  <si>
    <t>litres / person / day</t>
  </si>
  <si>
    <t>PR19SVE_G03</t>
  </si>
  <si>
    <t>Litres per head per day (l/h/d)</t>
  </si>
  <si>
    <t>PR19NES_COM07</t>
  </si>
  <si>
    <t>Average amount of water used by each person that lives in a household property (litres per head per day) expressed as a three year average.</t>
  </si>
  <si>
    <t>PR19ANH_6</t>
  </si>
  <si>
    <t xml:space="preserve">Per capita consumption_x000D_
</t>
  </si>
  <si>
    <t>Litres per capita per day (l/p/d) - three year average</t>
  </si>
  <si>
    <t>PR19WSX_W2</t>
  </si>
  <si>
    <t>Volume of water used per person</t>
  </si>
  <si>
    <t>Litres per person per day</t>
  </si>
  <si>
    <t>PR19TMS_BW05</t>
  </si>
  <si>
    <t>Litres per head per day l/head/day</t>
  </si>
  <si>
    <t>PR19UU_B05-WN</t>
  </si>
  <si>
    <t>PR19AFW_R-B1</t>
  </si>
  <si>
    <t>Litres per head per day (l/h/d), three-year-average</t>
  </si>
  <si>
    <t>PR19BRL_PC19</t>
  </si>
  <si>
    <t>Per Capita Consumption (PCC)</t>
  </si>
  <si>
    <t>PR19SSC_C3</t>
  </si>
  <si>
    <t>Residential water consumption South Staffs region</t>
  </si>
  <si>
    <t>PR19SES_E.1</t>
  </si>
  <si>
    <t>Usage (per capita consumption)</t>
  </si>
  <si>
    <t>Litres per person per day based on a three-year average</t>
  </si>
  <si>
    <t>PR19PRT_PRT-Water Resources 03</t>
  </si>
  <si>
    <t>Helping Customers to Use Less Water at Home.</t>
  </si>
  <si>
    <t>litres / head / day</t>
  </si>
  <si>
    <t>PR19SEW_E.1</t>
  </si>
  <si>
    <t>Litres per head per day, three year average</t>
  </si>
  <si>
    <t>PR19SSC_C4</t>
  </si>
  <si>
    <t>Residential water consumption Cambridge region</t>
  </si>
  <si>
    <t>2019-20 is used as start point (First Year)</t>
  </si>
  <si>
    <t>South Staffs Water and Cambridge Water have different PCC targets</t>
  </si>
  <si>
    <t>PCC target for ESW assumed the same as parent company</t>
  </si>
  <si>
    <t>Description</t>
  </si>
  <si>
    <t>Whole company_x000D_
or operating region</t>
  </si>
  <si>
    <t xml:space="preserve"> Ranking (leakage in lm/main/day)</t>
  </si>
  <si>
    <t xml:space="preserve"> Ranking (leakage in l/prop/day)</t>
  </si>
  <si>
    <t>Ranking (leakage in total Ml/d)</t>
  </si>
  <si>
    <t>Composite Ranking score</t>
  </si>
  <si>
    <t>Composite Ranking Leakage summary</t>
  </si>
  <si>
    <t>Leakage</t>
  </si>
  <si>
    <t>B.i</t>
  </si>
  <si>
    <t>Whole Company</t>
  </si>
  <si>
    <t>Whole company</t>
  </si>
  <si>
    <t>SVE</t>
  </si>
  <si>
    <t>Combination of leakage metrics from App2</t>
  </si>
  <si>
    <t>Leakage_km of main_day</t>
  </si>
  <si>
    <t>Item reference</t>
  </si>
  <si>
    <t>Units</t>
  </si>
  <si>
    <t>2018-19 (forecast)</t>
  </si>
  <si>
    <t>2019-20 (forecast)</t>
  </si>
  <si>
    <t>Leakage cm/km of main/day</t>
  </si>
  <si>
    <t>APP2007</t>
  </si>
  <si>
    <t>cm/km/d</t>
  </si>
  <si>
    <t>APP2014</t>
  </si>
  <si>
    <t>Leakage_property_day</t>
  </si>
  <si>
    <t>Leakage/property/day</t>
  </si>
  <si>
    <t>APP2013</t>
  </si>
  <si>
    <t>l/p/d</t>
  </si>
  <si>
    <t>APP2006</t>
  </si>
  <si>
    <t>Essex and Suffolk Water</t>
  </si>
  <si>
    <t>WRMP leakage targets</t>
  </si>
  <si>
    <t>APP2005</t>
  </si>
  <si>
    <t>Ml/d</t>
  </si>
  <si>
    <t>APP2012</t>
  </si>
  <si>
    <t>Ranking on absolute number not used</t>
  </si>
  <si>
    <t>Ask D</t>
  </si>
  <si>
    <t>Risk of severe restrictions Rank</t>
  </si>
  <si>
    <t>Risk of severe restrictions</t>
  </si>
  <si>
    <t>Risk of severe restrictions in a drought</t>
  </si>
  <si>
    <t>C.i</t>
  </si>
  <si>
    <t>PR19NES_COM10</t>
  </si>
  <si>
    <t>% of population at risk</t>
  </si>
  <si>
    <t>PR19SRN_WR02</t>
  </si>
  <si>
    <t>The percentage of the customer population at risk of experiencing severe restrictions</t>
  </si>
  <si>
    <t>PR19SWB_PC D1</t>
  </si>
  <si>
    <t>Drought risk</t>
  </si>
  <si>
    <t>% of the population that would experience severe supply restrictions in a 1 in 200 year drought</t>
  </si>
  <si>
    <t>PR19UU_B06-CF</t>
  </si>
  <si>
    <t>Drought risk resilience</t>
  </si>
  <si>
    <t>The percentage of customers at risk of experiencing severe supply restrictions during a 1 in 200 year event, on average over 25 years</t>
  </si>
  <si>
    <t>PR19WSX_R2</t>
  </si>
  <si>
    <t>PR19YKY_38</t>
  </si>
  <si>
    <t>Percentage of population at risk of experiencing severe restrictions (such as standpipes or rota cuts) in a 1 in 200-year drought.</t>
  </si>
  <si>
    <t>PR19ANH_9</t>
  </si>
  <si>
    <t>PR19SVE_G06</t>
  </si>
  <si>
    <t>Overall company percentage at risk of level 4 drought restrctions during a 1-in-200 year drought event</t>
  </si>
  <si>
    <t>PR19TMS_DW01</t>
  </si>
  <si>
    <t>Risk of severe restrictions in a drought: 1:200 drought resilience</t>
  </si>
  <si>
    <t>PR19BRL_PC05</t>
  </si>
  <si>
    <t>Percentage of the customer population at risk of experiencing severe restrictions (for example, standpipes or rota cuts) in a 1-in-200 year drought, on average over 25 years.</t>
  </si>
  <si>
    <t>PR19PRT_PRT-Water Resources-04</t>
  </si>
  <si>
    <t>Risk of Severe Restrictions in Drought</t>
  </si>
  <si>
    <t>category</t>
  </si>
  <si>
    <t>Ability to meet a 1 : 200 year event</t>
  </si>
  <si>
    <t>PR19SES_C.1</t>
  </si>
  <si>
    <t>Percentage of the population at risk</t>
  </si>
  <si>
    <t>PR19SEW_G.1</t>
  </si>
  <si>
    <t>Drought resilience</t>
  </si>
  <si>
    <t>PR19SSC_D2</t>
  </si>
  <si>
    <t>PR19SSC_D3</t>
  </si>
  <si>
    <t>PR19AFW_W-D2</t>
  </si>
  <si>
    <t>% of population at risk 1:200</t>
  </si>
  <si>
    <t>SST value for 2019/20 is 0</t>
  </si>
  <si>
    <t xml:space="preserve"> target for CAM assumed the same as parent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</si>
</sst>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ont>
    <font>
      <sz val="12"/>
      <color indexed="8"/>
      <name val="Calibri"/>
    </font>
    <font>
      <sz val="14"/>
      <color indexed="8"/>
      <name val="Calibri"/>
    </font>
    <font>
      <u/>
      <sz val="12"/>
      <color indexed="11"/>
      <name val="Calibri"/>
    </font>
    <font>
      <sz val="14"/>
      <color indexed="12"/>
      <name val="Corbel"/>
    </font>
    <font>
      <b/>
      <u/>
      <sz val="11"/>
      <color indexed="8"/>
      <name val="Calibri"/>
    </font>
    <font>
      <b/>
      <sz val="11"/>
      <color indexed="8"/>
      <name val="Calibri"/>
    </font>
    <font>
      <b/>
      <sz val="11"/>
      <color indexed="15"/>
      <name val="Calibri"/>
    </font>
    <font>
      <sz val="11"/>
      <color indexed="8"/>
      <name val="Corbel"/>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60">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right/>
      <top style="thin">
        <color indexed="14"/>
      </top>
      <bottom style="medium">
        <color indexed="8"/>
      </bottom>
      <diagonal/>
    </border>
    <border>
      <left style="thin">
        <color indexed="14"/>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top/>
      <bottom style="medium">
        <color indexed="8"/>
      </bottom>
      <diagonal/>
    </border>
    <border>
      <left/>
      <right/>
      <top style="medium">
        <color indexed="8"/>
      </top>
      <bottom style="medium">
        <color indexed="8"/>
      </bottom>
      <diagonal/>
    </border>
    <border>
      <left style="thin">
        <color indexed="8"/>
      </left>
      <right/>
      <top/>
      <bottom/>
      <diagonal/>
    </border>
    <border>
      <left style="thin">
        <color indexed="14"/>
      </left>
      <right style="medium">
        <color indexed="8"/>
      </right>
      <top/>
      <bottom style="thin">
        <color indexed="14"/>
      </bottom>
      <diagonal/>
    </border>
    <border>
      <left style="thin">
        <color indexed="8"/>
      </left>
      <right/>
      <top/>
      <bottom style="thin">
        <color indexed="14"/>
      </bottom>
      <diagonal/>
    </border>
    <border>
      <left/>
      <right style="thin">
        <color indexed="14"/>
      </right>
      <top/>
      <bottom style="medium">
        <color indexed="8"/>
      </bottom>
      <diagonal/>
    </border>
    <border>
      <left/>
      <right style="thin">
        <color indexed="14"/>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4"/>
      </right>
      <top style="thin">
        <color indexed="1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4"/>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4"/>
      </left>
      <right/>
      <top style="thin">
        <color indexed="8"/>
      </top>
      <bottom style="thin">
        <color indexed="8"/>
      </bottom>
      <diagonal/>
    </border>
    <border>
      <left style="thin">
        <color indexed="8"/>
      </left>
      <right style="thin">
        <color indexed="14"/>
      </right>
      <top/>
      <bottom style="thin">
        <color indexed="14"/>
      </bottom>
      <diagonal/>
    </border>
    <border>
      <left/>
      <right style="thin">
        <color indexed="14"/>
      </right>
      <top style="thin">
        <color indexed="8"/>
      </top>
      <bottom style="thin">
        <color indexed="8"/>
      </bottom>
      <diagonal/>
    </border>
    <border>
      <left style="thin">
        <color indexed="14"/>
      </left>
      <right/>
      <top style="thin">
        <color indexed="8"/>
      </top>
      <bottom/>
      <diagonal/>
    </border>
    <border>
      <left/>
      <right style="thin">
        <color indexed="14"/>
      </right>
      <top style="thin">
        <color indexed="8"/>
      </top>
      <bottom/>
      <diagonal/>
    </border>
    <border>
      <left style="thin">
        <color indexed="14"/>
      </left>
      <right/>
      <top style="thin">
        <color indexed="14"/>
      </top>
      <bottom style="thin">
        <color indexed="8"/>
      </bottom>
      <diagonal/>
    </border>
    <border>
      <left/>
      <right/>
      <top style="thin">
        <color indexed="14"/>
      </top>
      <bottom style="thin">
        <color indexed="8"/>
      </bottom>
      <diagonal/>
    </border>
    <border>
      <left/>
      <right style="thin">
        <color indexed="14"/>
      </right>
      <top style="thin">
        <color indexed="14"/>
      </top>
      <bottom style="thin">
        <color indexed="8"/>
      </bottom>
      <diagonal/>
    </border>
  </borders>
  <cellStyleXfs count="1">
    <xf numFmtId="0" fontId="0" fillId="0" borderId="0" applyNumberFormat="0" applyFill="0" applyBorder="0" applyProtection="0"/>
  </cellStyleXfs>
  <cellXfs count="306">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horizontal="left" vertical="center"/>
    </xf>
    <xf numFmtId="0" fontId="4" fillId="4" borderId="2" xfId="0" applyFont="1" applyFill="1" applyBorder="1" applyAlignment="1">
      <alignment horizontal="left" vertical="center"/>
    </xf>
    <xf numFmtId="0" fontId="0" fillId="4" borderId="3" xfId="0" applyFont="1" applyFill="1" applyBorder="1" applyAlignment="1">
      <alignment vertical="center"/>
    </xf>
    <xf numFmtId="49" fontId="0" fillId="4" borderId="4" xfId="0" applyNumberFormat="1" applyFont="1" applyFill="1" applyBorder="1" applyAlignment="1">
      <alignment horizontal="left" vertical="center"/>
    </xf>
    <xf numFmtId="0" fontId="0" fillId="4" borderId="5" xfId="0" applyFont="1" applyFill="1" applyBorder="1" applyAlignment="1">
      <alignment horizontal="left" vertical="center"/>
    </xf>
    <xf numFmtId="0" fontId="0" fillId="4" borderId="5" xfId="0" applyFont="1" applyFill="1" applyBorder="1" applyAlignment="1">
      <alignment vertical="center"/>
    </xf>
    <xf numFmtId="0" fontId="0" fillId="4" borderId="6" xfId="0" applyFont="1" applyFill="1" applyBorder="1" applyAlignment="1">
      <alignment vertical="center"/>
    </xf>
    <xf numFmtId="0" fontId="0" fillId="4" borderId="4" xfId="0" applyFont="1" applyFill="1" applyBorder="1" applyAlignment="1">
      <alignment horizontal="left" vertical="center"/>
    </xf>
    <xf numFmtId="49" fontId="5" fillId="4" borderId="4"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49" fontId="0" fillId="4" borderId="5" xfId="0" applyNumberFormat="1" applyFont="1" applyFill="1" applyBorder="1" applyAlignment="1">
      <alignment horizontal="center" vertical="center"/>
    </xf>
    <xf numFmtId="49" fontId="0" fillId="4" borderId="5" xfId="0" applyNumberFormat="1" applyFont="1" applyFill="1" applyBorder="1" applyAlignment="1">
      <alignment vertical="center"/>
    </xf>
    <xf numFmtId="0" fontId="0" fillId="4" borderId="4" xfId="0" applyFont="1" applyFill="1" applyBorder="1" applyAlignment="1">
      <alignment vertical="center"/>
    </xf>
    <xf numFmtId="49" fontId="5" fillId="4" borderId="4" xfId="0" applyNumberFormat="1" applyFont="1" applyFill="1" applyBorder="1" applyAlignment="1">
      <alignment horizontal="left" vertical="center"/>
    </xf>
    <xf numFmtId="49" fontId="0" fillId="4" borderId="4" xfId="0" applyNumberFormat="1" applyFont="1" applyFill="1" applyBorder="1" applyAlignment="1">
      <alignment vertical="center"/>
    </xf>
    <xf numFmtId="49" fontId="0" fillId="4" borderId="7" xfId="0" applyNumberFormat="1" applyFont="1" applyFill="1" applyBorder="1" applyAlignment="1">
      <alignment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0" fillId="0" borderId="0" xfId="0" applyNumberFormat="1" applyFont="1" applyAlignment="1"/>
    <xf numFmtId="0" fontId="0" fillId="4" borderId="1" xfId="0" applyFont="1" applyFill="1" applyBorder="1" applyAlignment="1"/>
    <xf numFmtId="0" fontId="7" fillId="4" borderId="10" xfId="0" applyFont="1" applyFill="1" applyBorder="1" applyAlignment="1">
      <alignment horizontal="center"/>
    </xf>
    <xf numFmtId="0" fontId="0" fillId="4" borderId="10"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11" xfId="0" applyFont="1" applyFill="1" applyBorder="1" applyAlignment="1"/>
    <xf numFmtId="49" fontId="6" fillId="4" borderId="12" xfId="0" applyNumberFormat="1" applyFont="1" applyFill="1" applyBorder="1" applyAlignment="1">
      <alignment horizontal="center" vertical="top" wrapText="1"/>
    </xf>
    <xf numFmtId="49" fontId="6" fillId="4" borderId="13" xfId="0" applyNumberFormat="1" applyFont="1" applyFill="1" applyBorder="1" applyAlignment="1">
      <alignment horizontal="center" vertical="top" wrapText="1"/>
    </xf>
    <xf numFmtId="49" fontId="6" fillId="4" borderId="14" xfId="0" applyNumberFormat="1" applyFont="1" applyFill="1" applyBorder="1" applyAlignment="1">
      <alignment horizontal="center" vertical="top" wrapText="1"/>
    </xf>
    <xf numFmtId="49" fontId="6" fillId="5" borderId="14" xfId="0" applyNumberFormat="1" applyFont="1" applyFill="1" applyBorder="1" applyAlignment="1">
      <alignment horizontal="center" vertical="top" wrapText="1"/>
    </xf>
    <xf numFmtId="49" fontId="8" fillId="6" borderId="14" xfId="0" applyNumberFormat="1" applyFont="1" applyFill="1" applyBorder="1" applyAlignment="1">
      <alignment horizontal="center" wrapText="1"/>
    </xf>
    <xf numFmtId="49" fontId="6" fillId="7" borderId="14" xfId="0" applyNumberFormat="1" applyFont="1" applyFill="1" applyBorder="1" applyAlignment="1">
      <alignment horizontal="center" wrapText="1"/>
    </xf>
    <xf numFmtId="49" fontId="6" fillId="8" borderId="14" xfId="0" applyNumberFormat="1" applyFont="1" applyFill="1" applyBorder="1" applyAlignment="1">
      <alignment horizontal="center" wrapText="1"/>
    </xf>
    <xf numFmtId="49" fontId="6" fillId="9" borderId="14" xfId="0" applyNumberFormat="1" applyFont="1" applyFill="1" applyBorder="1" applyAlignment="1">
      <alignment horizontal="center" wrapText="1"/>
    </xf>
    <xf numFmtId="49" fontId="6" fillId="4" borderId="14" xfId="0" applyNumberFormat="1" applyFont="1" applyFill="1" applyBorder="1" applyAlignment="1">
      <alignment horizontal="center" wrapText="1"/>
    </xf>
    <xf numFmtId="0" fontId="0" fillId="4" borderId="15" xfId="0" applyFont="1" applyFill="1" applyBorder="1" applyAlignment="1"/>
    <xf numFmtId="0" fontId="0" fillId="4" borderId="5" xfId="0" applyFont="1" applyFill="1" applyBorder="1" applyAlignment="1"/>
    <xf numFmtId="0" fontId="0" fillId="4" borderId="6" xfId="0" applyFont="1" applyFill="1" applyBorder="1" applyAlignment="1"/>
    <xf numFmtId="49" fontId="0" fillId="4" borderId="16" xfId="0" applyNumberFormat="1" applyFont="1" applyFill="1" applyBorder="1" applyAlignment="1"/>
    <xf numFmtId="49" fontId="0" fillId="4" borderId="17" xfId="0" applyNumberFormat="1" applyFont="1" applyFill="1" applyBorder="1" applyAlignment="1"/>
    <xf numFmtId="49" fontId="0" fillId="4" borderId="18" xfId="0" applyNumberFormat="1" applyFont="1" applyFill="1" applyBorder="1" applyAlignment="1"/>
    <xf numFmtId="1" fontId="0" fillId="4" borderId="18" xfId="0" applyNumberFormat="1" applyFont="1" applyFill="1" applyBorder="1" applyAlignment="1"/>
    <xf numFmtId="164" fontId="0" fillId="4" borderId="18" xfId="0" applyNumberFormat="1" applyFont="1" applyFill="1" applyBorder="1" applyAlignment="1"/>
    <xf numFmtId="0" fontId="6" fillId="4" borderId="5" xfId="0" applyFont="1" applyFill="1" applyBorder="1" applyAlignment="1">
      <alignment horizontal="center" vertical="top" wrapText="1"/>
    </xf>
    <xf numFmtId="49" fontId="0" fillId="4" borderId="15" xfId="0" applyNumberFormat="1" applyFont="1" applyFill="1" applyBorder="1" applyAlignment="1"/>
    <xf numFmtId="49" fontId="0" fillId="4" borderId="19" xfId="0" applyNumberFormat="1" applyFont="1" applyFill="1" applyBorder="1" applyAlignment="1"/>
    <xf numFmtId="49" fontId="0" fillId="4" borderId="20" xfId="0" applyNumberFormat="1" applyFont="1" applyFill="1" applyBorder="1" applyAlignment="1"/>
    <xf numFmtId="1" fontId="0" fillId="4" borderId="20" xfId="0" applyNumberFormat="1" applyFont="1" applyFill="1" applyBorder="1" applyAlignment="1"/>
    <xf numFmtId="164" fontId="0" fillId="4" borderId="20" xfId="0" applyNumberFormat="1" applyFont="1" applyFill="1" applyBorder="1" applyAlignment="1"/>
    <xf numFmtId="164" fontId="0" fillId="4" borderId="5" xfId="0" applyNumberFormat="1" applyFont="1" applyFill="1" applyBorder="1" applyAlignment="1"/>
    <xf numFmtId="49" fontId="0" fillId="4" borderId="21" xfId="0" applyNumberFormat="1" applyFont="1" applyFill="1" applyBorder="1" applyAlignment="1"/>
    <xf numFmtId="49" fontId="0" fillId="4" borderId="22" xfId="0" applyNumberFormat="1" applyFont="1" applyFill="1" applyBorder="1" applyAlignment="1"/>
    <xf numFmtId="49" fontId="0" fillId="4" borderId="23" xfId="0" applyNumberFormat="1" applyFont="1" applyFill="1" applyBorder="1" applyAlignment="1"/>
    <xf numFmtId="1" fontId="0" fillId="4" borderId="23" xfId="0" applyNumberFormat="1" applyFont="1" applyFill="1" applyBorder="1" applyAlignment="1"/>
    <xf numFmtId="164" fontId="0" fillId="4" borderId="23" xfId="0" applyNumberFormat="1" applyFont="1" applyFill="1" applyBorder="1" applyAlignment="1"/>
    <xf numFmtId="0" fontId="0" fillId="10" borderId="12" xfId="0" applyFont="1" applyFill="1" applyBorder="1" applyAlignment="1"/>
    <xf numFmtId="0" fontId="0" fillId="10" borderId="13" xfId="0" applyFont="1" applyFill="1" applyBorder="1" applyAlignment="1"/>
    <xf numFmtId="0" fontId="0" fillId="10" borderId="14" xfId="0" applyFont="1" applyFill="1" applyBorder="1" applyAlignment="1"/>
    <xf numFmtId="1" fontId="0" fillId="10" borderId="14" xfId="0" applyNumberFormat="1" applyFont="1" applyFill="1" applyBorder="1" applyAlignment="1"/>
    <xf numFmtId="164" fontId="0" fillId="10" borderId="14" xfId="0" applyNumberFormat="1" applyFont="1" applyFill="1" applyBorder="1" applyAlignment="1"/>
    <xf numFmtId="164" fontId="0" fillId="10" borderId="24" xfId="0" applyNumberFormat="1" applyFont="1" applyFill="1" applyBorder="1" applyAlignment="1"/>
    <xf numFmtId="164" fontId="0" fillId="10" borderId="25" xfId="0" applyNumberFormat="1" applyFont="1" applyFill="1" applyBorder="1" applyAlignment="1"/>
    <xf numFmtId="164" fontId="0" fillId="4" borderId="26" xfId="0" applyNumberFormat="1" applyFont="1" applyFill="1" applyBorder="1" applyAlignment="1"/>
    <xf numFmtId="164" fontId="0" fillId="4" borderId="27" xfId="0" applyNumberFormat="1" applyFont="1" applyFill="1" applyBorder="1" applyAlignment="1"/>
    <xf numFmtId="164" fontId="0" fillId="4" borderId="28" xfId="0" applyNumberFormat="1" applyFont="1" applyFill="1" applyBorder="1" applyAlignment="1"/>
    <xf numFmtId="164" fontId="0" fillId="4" borderId="29" xfId="0" applyNumberFormat="1" applyFont="1" applyFill="1" applyBorder="1" applyAlignment="1"/>
    <xf numFmtId="0" fontId="0" fillId="4" borderId="21" xfId="0" applyFont="1" applyFill="1" applyBorder="1" applyAlignment="1"/>
    <xf numFmtId="0" fontId="0" fillId="4" borderId="22" xfId="0" applyFont="1" applyFill="1" applyBorder="1" applyAlignment="1"/>
    <xf numFmtId="0" fontId="0" fillId="4" borderId="23" xfId="0" applyFont="1" applyFill="1" applyBorder="1" applyAlignment="1"/>
    <xf numFmtId="164" fontId="0" fillId="4" borderId="30" xfId="0" applyNumberFormat="1" applyFont="1" applyFill="1" applyBorder="1" applyAlignment="1"/>
    <xf numFmtId="164" fontId="0" fillId="4" borderId="31" xfId="0" applyNumberFormat="1" applyFont="1" applyFill="1" applyBorder="1" applyAlignment="1"/>
    <xf numFmtId="0" fontId="0" fillId="4" borderId="4" xfId="0" applyFont="1" applyFill="1" applyBorder="1" applyAlignment="1"/>
    <xf numFmtId="0" fontId="0" fillId="4" borderId="32" xfId="0" applyFont="1" applyFill="1" applyBorder="1" applyAlignment="1"/>
    <xf numFmtId="0" fontId="0" fillId="4" borderId="33" xfId="0" applyFont="1" applyFill="1" applyBorder="1" applyAlignment="1"/>
    <xf numFmtId="49" fontId="6" fillId="4" borderId="24" xfId="0" applyNumberFormat="1" applyFont="1" applyFill="1" applyBorder="1" applyAlignment="1">
      <alignment horizontal="center" vertical="top" wrapText="1"/>
    </xf>
    <xf numFmtId="0" fontId="0" fillId="4" borderId="35" xfId="0" applyFont="1" applyFill="1" applyBorder="1" applyAlignment="1"/>
    <xf numFmtId="0" fontId="0" fillId="4" borderId="6" xfId="0" applyFont="1" applyFill="1" applyBorder="1" applyAlignment="1">
      <alignment horizontal="center"/>
    </xf>
    <xf numFmtId="49" fontId="6" fillId="4" borderId="14" xfId="0" applyNumberFormat="1" applyFont="1" applyFill="1" applyBorder="1" applyAlignment="1"/>
    <xf numFmtId="49" fontId="6" fillId="4" borderId="14"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6" fillId="4" borderId="34"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0" fontId="0" fillId="4" borderId="24" xfId="0" applyFont="1" applyFill="1" applyBorder="1" applyAlignment="1"/>
    <xf numFmtId="164" fontId="0" fillId="4" borderId="16" xfId="0" applyNumberFormat="1" applyFont="1" applyFill="1" applyBorder="1" applyAlignment="1"/>
    <xf numFmtId="164" fontId="0" fillId="4" borderId="32" xfId="0" applyNumberFormat="1" applyFont="1" applyFill="1" applyBorder="1" applyAlignment="1"/>
    <xf numFmtId="164" fontId="0" fillId="4" borderId="17" xfId="0" applyNumberFormat="1" applyFont="1" applyFill="1" applyBorder="1" applyAlignment="1"/>
    <xf numFmtId="164" fontId="0" fillId="4" borderId="15" xfId="0" applyNumberFormat="1" applyFont="1" applyFill="1" applyBorder="1" applyAlignment="1"/>
    <xf numFmtId="164" fontId="0" fillId="4" borderId="19" xfId="0" applyNumberFormat="1" applyFont="1" applyFill="1" applyBorder="1" applyAlignment="1"/>
    <xf numFmtId="164" fontId="0" fillId="4" borderId="21" xfId="0" applyNumberFormat="1" applyFont="1" applyFill="1" applyBorder="1" applyAlignment="1"/>
    <xf numFmtId="164" fontId="0" fillId="4" borderId="33" xfId="0" applyNumberFormat="1" applyFont="1" applyFill="1" applyBorder="1" applyAlignment="1"/>
    <xf numFmtId="164" fontId="0" fillId="4" borderId="22" xfId="0" applyNumberFormat="1" applyFont="1" applyFill="1" applyBorder="1" applyAlignment="1"/>
    <xf numFmtId="164" fontId="0" fillId="10" borderId="12" xfId="0" applyNumberFormat="1" applyFont="1" applyFill="1" applyBorder="1" applyAlignment="1"/>
    <xf numFmtId="164" fontId="0" fillId="10" borderId="34" xfId="0" applyNumberFormat="1" applyFont="1" applyFill="1" applyBorder="1" applyAlignment="1"/>
    <xf numFmtId="164" fontId="0" fillId="10" borderId="13" xfId="0" applyNumberFormat="1" applyFont="1" applyFill="1" applyBorder="1" applyAlignment="1"/>
    <xf numFmtId="49" fontId="0" fillId="4" borderId="32" xfId="0" applyNumberFormat="1" applyFont="1" applyFill="1" applyBorder="1" applyAlignment="1"/>
    <xf numFmtId="49" fontId="0" fillId="4" borderId="5" xfId="0" applyNumberFormat="1" applyFont="1" applyFill="1" applyBorder="1" applyAlignment="1"/>
    <xf numFmtId="0" fontId="0" fillId="4" borderId="36" xfId="0" applyFont="1" applyFill="1" applyBorder="1" applyAlignment="1"/>
    <xf numFmtId="0" fontId="0" fillId="4" borderId="37" xfId="0" applyFont="1" applyFill="1" applyBorder="1" applyAlignment="1"/>
    <xf numFmtId="0" fontId="0" fillId="4" borderId="9" xfId="0" applyFont="1" applyFill="1" applyBorder="1" applyAlignment="1">
      <alignment horizontal="center"/>
    </xf>
    <xf numFmtId="0" fontId="0" fillId="0" borderId="0" xfId="0" applyNumberFormat="1" applyFont="1" applyAlignment="1"/>
    <xf numFmtId="49" fontId="7" fillId="4" borderId="2" xfId="0" applyNumberFormat="1" applyFont="1" applyFill="1" applyBorder="1" applyAlignment="1">
      <alignment horizontal="center"/>
    </xf>
    <xf numFmtId="0" fontId="7" fillId="4" borderId="2" xfId="0" applyFont="1" applyFill="1" applyBorder="1" applyAlignment="1">
      <alignment horizontal="center"/>
    </xf>
    <xf numFmtId="0" fontId="0" fillId="4" borderId="38" xfId="0" applyFont="1" applyFill="1" applyBorder="1" applyAlignment="1"/>
    <xf numFmtId="49" fontId="8" fillId="6" borderId="14" xfId="0" applyNumberFormat="1" applyFont="1" applyFill="1" applyBorder="1" applyAlignment="1">
      <alignment horizontal="center" vertical="center" wrapText="1"/>
    </xf>
    <xf numFmtId="49" fontId="6" fillId="9" borderId="14" xfId="0" applyNumberFormat="1" applyFont="1" applyFill="1" applyBorder="1" applyAlignment="1">
      <alignment horizontal="center" vertical="top" wrapText="1"/>
    </xf>
    <xf numFmtId="0" fontId="0" fillId="4" borderId="12" xfId="0" applyFont="1" applyFill="1" applyBorder="1" applyAlignment="1"/>
    <xf numFmtId="0" fontId="6" fillId="4" borderId="13" xfId="0" applyFont="1" applyFill="1" applyBorder="1" applyAlignment="1"/>
    <xf numFmtId="49" fontId="6" fillId="4" borderId="14" xfId="0" applyNumberFormat="1" applyFont="1" applyFill="1" applyBorder="1" applyAlignment="1">
      <alignment wrapText="1"/>
    </xf>
    <xf numFmtId="0" fontId="0" fillId="4" borderId="39" xfId="0" applyFont="1" applyFill="1" applyBorder="1" applyAlignment="1"/>
    <xf numFmtId="0" fontId="6" fillId="4" borderId="5" xfId="0" applyFont="1" applyFill="1" applyBorder="1" applyAlignment="1">
      <alignment horizontal="center"/>
    </xf>
    <xf numFmtId="0" fontId="0" fillId="4" borderId="5" xfId="0" applyFont="1" applyFill="1" applyBorder="1" applyAlignment="1">
      <alignment horizontal="left"/>
    </xf>
    <xf numFmtId="0" fontId="0" fillId="4" borderId="7" xfId="0" applyFont="1" applyFill="1" applyBorder="1" applyAlignment="1"/>
    <xf numFmtId="0" fontId="0" fillId="4" borderId="8" xfId="0" applyFont="1" applyFill="1" applyBorder="1" applyAlignment="1">
      <alignment horizontal="left"/>
    </xf>
    <xf numFmtId="0" fontId="0" fillId="4" borderId="8" xfId="0" applyFont="1" applyFill="1" applyBorder="1" applyAlignment="1"/>
    <xf numFmtId="0" fontId="0" fillId="4" borderId="9" xfId="0" applyFont="1" applyFill="1" applyBorder="1" applyAlignment="1"/>
    <xf numFmtId="0" fontId="0" fillId="0" borderId="0" xfId="0" applyNumberFormat="1" applyFont="1" applyAlignment="1"/>
    <xf numFmtId="1" fontId="0" fillId="4" borderId="11" xfId="0" applyNumberFormat="1" applyFont="1" applyFill="1" applyBorder="1" applyAlignment="1"/>
    <xf numFmtId="49" fontId="0" fillId="4" borderId="16" xfId="0" applyNumberFormat="1" applyFont="1" applyFill="1" applyBorder="1" applyAlignment="1">
      <alignment horizontal="center"/>
    </xf>
    <xf numFmtId="49" fontId="0" fillId="4" borderId="17" xfId="0" applyNumberFormat="1" applyFont="1" applyFill="1" applyBorder="1" applyAlignment="1">
      <alignment horizontal="center"/>
    </xf>
    <xf numFmtId="49" fontId="0" fillId="4" borderId="18" xfId="0" applyNumberFormat="1" applyFont="1" applyFill="1" applyBorder="1" applyAlignment="1">
      <alignment horizontal="center"/>
    </xf>
    <xf numFmtId="1" fontId="0" fillId="4" borderId="18" xfId="0" applyNumberFormat="1" applyFont="1" applyFill="1" applyBorder="1" applyAlignment="1">
      <alignment horizontal="center"/>
    </xf>
    <xf numFmtId="164" fontId="0" fillId="4" borderId="16" xfId="0" applyNumberFormat="1" applyFont="1" applyFill="1" applyBorder="1" applyAlignment="1">
      <alignment horizontal="center"/>
    </xf>
    <xf numFmtId="1" fontId="0" fillId="4" borderId="32" xfId="0" applyNumberFormat="1" applyFont="1" applyFill="1" applyBorder="1" applyAlignment="1">
      <alignment horizontal="center"/>
    </xf>
    <xf numFmtId="164" fontId="0" fillId="4" borderId="17" xfId="0" applyNumberFormat="1" applyFont="1" applyFill="1" applyBorder="1" applyAlignment="1">
      <alignment horizontal="center"/>
    </xf>
    <xf numFmtId="1" fontId="0" fillId="4" borderId="16" xfId="0" applyNumberFormat="1" applyFont="1" applyFill="1" applyBorder="1" applyAlignment="1">
      <alignment horizontal="center"/>
    </xf>
    <xf numFmtId="1" fontId="0" fillId="4" borderId="17" xfId="0" applyNumberFormat="1" applyFont="1" applyFill="1" applyBorder="1" applyAlignment="1">
      <alignment horizontal="center"/>
    </xf>
    <xf numFmtId="49" fontId="0" fillId="4" borderId="15" xfId="0" applyNumberFormat="1" applyFont="1" applyFill="1" applyBorder="1" applyAlignment="1">
      <alignment horizontal="center"/>
    </xf>
    <xf numFmtId="49" fontId="0" fillId="4" borderId="19" xfId="0" applyNumberFormat="1" applyFont="1" applyFill="1" applyBorder="1" applyAlignment="1">
      <alignment horizontal="center"/>
    </xf>
    <xf numFmtId="49" fontId="0" fillId="4" borderId="20" xfId="0" applyNumberFormat="1" applyFont="1" applyFill="1" applyBorder="1" applyAlignment="1">
      <alignment horizontal="center"/>
    </xf>
    <xf numFmtId="1" fontId="0" fillId="4" borderId="20" xfId="0" applyNumberFormat="1" applyFont="1" applyFill="1" applyBorder="1" applyAlignment="1">
      <alignment horizontal="center"/>
    </xf>
    <xf numFmtId="164" fontId="0" fillId="4" borderId="15" xfId="0" applyNumberFormat="1" applyFont="1" applyFill="1" applyBorder="1" applyAlignment="1">
      <alignment horizontal="center"/>
    </xf>
    <xf numFmtId="1" fontId="0" fillId="4" borderId="5" xfId="0" applyNumberFormat="1" applyFont="1" applyFill="1" applyBorder="1" applyAlignment="1">
      <alignment horizontal="center"/>
    </xf>
    <xf numFmtId="164" fontId="0" fillId="4" borderId="19" xfId="0" applyNumberFormat="1" applyFont="1" applyFill="1" applyBorder="1" applyAlignment="1">
      <alignment horizontal="center"/>
    </xf>
    <xf numFmtId="1" fontId="0" fillId="4" borderId="15" xfId="0" applyNumberFormat="1" applyFont="1" applyFill="1" applyBorder="1" applyAlignment="1">
      <alignment horizontal="center"/>
    </xf>
    <xf numFmtId="1" fontId="0" fillId="4" borderId="19" xfId="0" applyNumberFormat="1" applyFont="1" applyFill="1" applyBorder="1" applyAlignment="1">
      <alignment horizontal="center"/>
    </xf>
    <xf numFmtId="164" fontId="0" fillId="4" borderId="20" xfId="0" applyNumberFormat="1" applyFont="1" applyFill="1" applyBorder="1" applyAlignment="1">
      <alignment horizontal="center"/>
    </xf>
    <xf numFmtId="49" fontId="0" fillId="4" borderId="21" xfId="0" applyNumberFormat="1" applyFont="1" applyFill="1" applyBorder="1" applyAlignment="1">
      <alignment horizontal="center"/>
    </xf>
    <xf numFmtId="49" fontId="0" fillId="4" borderId="22" xfId="0" applyNumberFormat="1" applyFont="1" applyFill="1" applyBorder="1" applyAlignment="1">
      <alignment horizontal="center"/>
    </xf>
    <xf numFmtId="49" fontId="0" fillId="4" borderId="23" xfId="0" applyNumberFormat="1" applyFont="1" applyFill="1" applyBorder="1" applyAlignment="1">
      <alignment horizontal="center"/>
    </xf>
    <xf numFmtId="1" fontId="0" fillId="4" borderId="23" xfId="0" applyNumberFormat="1" applyFont="1" applyFill="1" applyBorder="1" applyAlignment="1">
      <alignment horizontal="center"/>
    </xf>
    <xf numFmtId="164" fontId="0" fillId="4" borderId="21" xfId="0" applyNumberFormat="1" applyFont="1" applyFill="1" applyBorder="1" applyAlignment="1">
      <alignment horizontal="center"/>
    </xf>
    <xf numFmtId="1" fontId="0" fillId="4" borderId="33" xfId="0" applyNumberFormat="1" applyFont="1" applyFill="1" applyBorder="1" applyAlignment="1">
      <alignment horizontal="center"/>
    </xf>
    <xf numFmtId="164" fontId="0" fillId="4" borderId="22" xfId="0" applyNumberFormat="1" applyFont="1" applyFill="1" applyBorder="1" applyAlignment="1">
      <alignment horizontal="center"/>
    </xf>
    <xf numFmtId="1" fontId="0" fillId="4" borderId="21" xfId="0" applyNumberFormat="1" applyFont="1" applyFill="1" applyBorder="1" applyAlignment="1">
      <alignment horizontal="center"/>
    </xf>
    <xf numFmtId="1" fontId="0" fillId="4" borderId="22" xfId="0" applyNumberFormat="1" applyFont="1" applyFill="1" applyBorder="1" applyAlignment="1">
      <alignment horizontal="center"/>
    </xf>
    <xf numFmtId="1" fontId="0" fillId="10" borderId="12" xfId="0" applyNumberFormat="1" applyFont="1" applyFill="1" applyBorder="1" applyAlignment="1">
      <alignment horizontal="center"/>
    </xf>
    <xf numFmtId="1" fontId="0" fillId="10" borderId="13" xfId="0" applyNumberFormat="1" applyFont="1" applyFill="1" applyBorder="1" applyAlignment="1">
      <alignment horizontal="center"/>
    </xf>
    <xf numFmtId="1" fontId="0" fillId="10" borderId="14" xfId="0" applyNumberFormat="1" applyFont="1" applyFill="1" applyBorder="1" applyAlignment="1">
      <alignment horizontal="center"/>
    </xf>
    <xf numFmtId="1" fontId="0" fillId="10" borderId="34" xfId="0" applyNumberFormat="1" applyFont="1" applyFill="1" applyBorder="1" applyAlignment="1">
      <alignment horizontal="center"/>
    </xf>
    <xf numFmtId="49" fontId="0" fillId="4" borderId="32" xfId="0" applyNumberFormat="1" applyFont="1" applyFill="1" applyBorder="1" applyAlignment="1">
      <alignment horizontal="center"/>
    </xf>
    <xf numFmtId="49" fontId="0" fillId="4" borderId="5" xfId="0" applyNumberFormat="1" applyFont="1" applyFill="1" applyBorder="1" applyAlignment="1">
      <alignment horizontal="center"/>
    </xf>
    <xf numFmtId="0" fontId="0" fillId="0" borderId="0" xfId="0" applyNumberFormat="1" applyFont="1" applyAlignment="1"/>
    <xf numFmtId="49" fontId="6" fillId="4" borderId="40" xfId="0" applyNumberFormat="1" applyFont="1" applyFill="1" applyBorder="1" applyAlignment="1">
      <alignment horizontal="center" vertical="center" wrapText="1"/>
    </xf>
    <xf numFmtId="49" fontId="6" fillId="4" borderId="41" xfId="0" applyNumberFormat="1" applyFont="1" applyFill="1" applyBorder="1" applyAlignment="1">
      <alignment horizontal="center" vertical="center" wrapText="1"/>
    </xf>
    <xf numFmtId="49" fontId="6" fillId="4" borderId="42" xfId="0" applyNumberFormat="1" applyFont="1" applyFill="1" applyBorder="1" applyAlignment="1">
      <alignment horizontal="center" vertical="center" wrapText="1"/>
    </xf>
    <xf numFmtId="0" fontId="0" fillId="4" borderId="43" xfId="0" applyFont="1" applyFill="1" applyBorder="1" applyAlignment="1"/>
    <xf numFmtId="49" fontId="0" fillId="4" borderId="44" xfId="0" applyNumberFormat="1" applyFont="1" applyFill="1" applyBorder="1" applyAlignment="1">
      <alignment horizontal="center"/>
    </xf>
    <xf numFmtId="49" fontId="0" fillId="4" borderId="45" xfId="0" applyNumberFormat="1" applyFont="1" applyFill="1" applyBorder="1" applyAlignment="1">
      <alignment horizontal="center"/>
    </xf>
    <xf numFmtId="0" fontId="0" fillId="4" borderId="45" xfId="0" applyNumberFormat="1" applyFont="1" applyFill="1" applyBorder="1" applyAlignment="1"/>
    <xf numFmtId="0" fontId="0" fillId="4" borderId="46" xfId="0" applyNumberFormat="1" applyFont="1" applyFill="1" applyBorder="1" applyAlignment="1"/>
    <xf numFmtId="0" fontId="0" fillId="4" borderId="47" xfId="0" applyFont="1" applyFill="1" applyBorder="1" applyAlignment="1"/>
    <xf numFmtId="49" fontId="0" fillId="4" borderId="35" xfId="0" applyNumberFormat="1" applyFont="1" applyFill="1" applyBorder="1" applyAlignment="1">
      <alignment horizontal="center"/>
    </xf>
    <xf numFmtId="0" fontId="0" fillId="4" borderId="5" xfId="0" applyNumberFormat="1" applyFont="1" applyFill="1" applyBorder="1" applyAlignment="1"/>
    <xf numFmtId="0" fontId="0" fillId="4" borderId="48" xfId="0" applyNumberFormat="1" applyFont="1" applyFill="1" applyBorder="1" applyAlignment="1"/>
    <xf numFmtId="49" fontId="0" fillId="4" borderId="49" xfId="0" applyNumberFormat="1" applyFont="1" applyFill="1" applyBorder="1" applyAlignment="1">
      <alignment horizontal="center"/>
    </xf>
    <xf numFmtId="49" fontId="0" fillId="4" borderId="50" xfId="0" applyNumberFormat="1" applyFont="1" applyFill="1" applyBorder="1" applyAlignment="1">
      <alignment horizontal="center"/>
    </xf>
    <xf numFmtId="0" fontId="0" fillId="4" borderId="50" xfId="0" applyNumberFormat="1" applyFont="1" applyFill="1" applyBorder="1" applyAlignment="1"/>
    <xf numFmtId="0" fontId="0" fillId="4" borderId="51" xfId="0" applyNumberFormat="1" applyFont="1" applyFill="1" applyBorder="1" applyAlignment="1"/>
    <xf numFmtId="0" fontId="0" fillId="4" borderId="52" xfId="0" applyFont="1" applyFill="1" applyBorder="1" applyAlignment="1">
      <alignment horizontal="center"/>
    </xf>
    <xf numFmtId="0" fontId="0" fillId="4" borderId="41" xfId="0" applyFont="1" applyFill="1" applyBorder="1" applyAlignment="1">
      <alignment horizontal="center"/>
    </xf>
    <xf numFmtId="0" fontId="0" fillId="4" borderId="41" xfId="0" applyFont="1" applyFill="1" applyBorder="1" applyAlignment="1"/>
    <xf numFmtId="0" fontId="0" fillId="4" borderId="35" xfId="0" applyFont="1" applyFill="1" applyBorder="1" applyAlignment="1">
      <alignment horizontal="center"/>
    </xf>
    <xf numFmtId="0" fontId="0" fillId="4" borderId="5" xfId="0" applyFont="1" applyFill="1" applyBorder="1" applyAlignment="1">
      <alignment horizontal="center"/>
    </xf>
    <xf numFmtId="0" fontId="0" fillId="4" borderId="48" xfId="0" applyFont="1" applyFill="1" applyBorder="1" applyAlignment="1"/>
    <xf numFmtId="0" fontId="0" fillId="4" borderId="53" xfId="0" applyFont="1" applyFill="1" applyBorder="1" applyAlignment="1"/>
    <xf numFmtId="0" fontId="0" fillId="0" borderId="0" xfId="0" applyNumberFormat="1" applyFont="1" applyAlignment="1"/>
    <xf numFmtId="49" fontId="6" fillId="4" borderId="40" xfId="0" applyNumberFormat="1" applyFont="1" applyFill="1" applyBorder="1" applyAlignment="1">
      <alignment horizontal="center" vertical="center"/>
    </xf>
    <xf numFmtId="49" fontId="6" fillId="4" borderId="41" xfId="0" applyNumberFormat="1" applyFont="1" applyFill="1" applyBorder="1" applyAlignment="1">
      <alignment horizontal="center" vertical="center"/>
    </xf>
    <xf numFmtId="49" fontId="0" fillId="4" borderId="44" xfId="0" applyNumberFormat="1" applyFont="1" applyFill="1" applyBorder="1" applyAlignment="1">
      <alignment vertical="center"/>
    </xf>
    <xf numFmtId="49" fontId="0" fillId="4" borderId="45" xfId="0" applyNumberFormat="1" applyFont="1" applyFill="1" applyBorder="1" applyAlignment="1">
      <alignment vertical="center"/>
    </xf>
    <xf numFmtId="0" fontId="0" fillId="4" borderId="45" xfId="0" applyNumberFormat="1" applyFont="1" applyFill="1" applyBorder="1" applyAlignment="1">
      <alignment vertical="center"/>
    </xf>
    <xf numFmtId="2" fontId="0" fillId="4" borderId="45" xfId="0" applyNumberFormat="1" applyFont="1" applyFill="1" applyBorder="1" applyAlignment="1">
      <alignment vertical="center"/>
    </xf>
    <xf numFmtId="0" fontId="0" fillId="4" borderId="46" xfId="0" applyNumberFormat="1" applyFont="1" applyFill="1" applyBorder="1" applyAlignment="1">
      <alignment vertical="center"/>
    </xf>
    <xf numFmtId="49" fontId="0" fillId="4" borderId="35" xfId="0" applyNumberFormat="1" applyFont="1" applyFill="1" applyBorder="1" applyAlignment="1">
      <alignment vertical="center"/>
    </xf>
    <xf numFmtId="0" fontId="0" fillId="4" borderId="5" xfId="0" applyNumberFormat="1" applyFont="1" applyFill="1" applyBorder="1" applyAlignment="1">
      <alignment vertical="center"/>
    </xf>
    <xf numFmtId="2" fontId="0" fillId="4" borderId="5" xfId="0" applyNumberFormat="1" applyFont="1" applyFill="1" applyBorder="1" applyAlignment="1">
      <alignment vertical="center"/>
    </xf>
    <xf numFmtId="0" fontId="0" fillId="4" borderId="48" xfId="0" applyNumberFormat="1" applyFont="1" applyFill="1" applyBorder="1" applyAlignment="1">
      <alignment vertical="center"/>
    </xf>
    <xf numFmtId="49" fontId="0" fillId="4" borderId="49" xfId="0" applyNumberFormat="1" applyFont="1" applyFill="1" applyBorder="1" applyAlignment="1">
      <alignment vertical="center"/>
    </xf>
    <xf numFmtId="49" fontId="0" fillId="4" borderId="50" xfId="0" applyNumberFormat="1" applyFont="1" applyFill="1" applyBorder="1" applyAlignment="1">
      <alignment vertical="center"/>
    </xf>
    <xf numFmtId="0" fontId="0" fillId="4" borderId="50" xfId="0" applyNumberFormat="1" applyFont="1" applyFill="1" applyBorder="1" applyAlignment="1">
      <alignment vertical="center"/>
    </xf>
    <xf numFmtId="2" fontId="0" fillId="4" borderId="50" xfId="0" applyNumberFormat="1" applyFont="1" applyFill="1" applyBorder="1" applyAlignment="1">
      <alignment vertical="center"/>
    </xf>
    <xf numFmtId="0" fontId="0" fillId="4" borderId="51" xfId="0" applyNumberFormat="1" applyFont="1" applyFill="1" applyBorder="1" applyAlignment="1">
      <alignment vertical="center"/>
    </xf>
    <xf numFmtId="0" fontId="0" fillId="4" borderId="52" xfId="0" applyFont="1" applyFill="1" applyBorder="1" applyAlignment="1">
      <alignment vertical="center"/>
    </xf>
    <xf numFmtId="0" fontId="0" fillId="4" borderId="41" xfId="0" applyFont="1" applyFill="1" applyBorder="1" applyAlignment="1">
      <alignment vertical="center"/>
    </xf>
    <xf numFmtId="2" fontId="0" fillId="4" borderId="41" xfId="0" applyNumberFormat="1" applyFont="1" applyFill="1" applyBorder="1" applyAlignment="1">
      <alignment vertical="center"/>
    </xf>
    <xf numFmtId="0" fontId="0" fillId="4" borderId="54" xfId="0" applyFont="1" applyFill="1" applyBorder="1" applyAlignment="1">
      <alignment vertical="center"/>
    </xf>
    <xf numFmtId="0" fontId="0" fillId="4" borderId="35" xfId="0" applyFont="1" applyFill="1" applyBorder="1" applyAlignment="1">
      <alignment vertical="center"/>
    </xf>
    <xf numFmtId="0" fontId="0" fillId="4" borderId="48" xfId="0" applyFont="1" applyFill="1" applyBorder="1" applyAlignment="1">
      <alignment vertical="center"/>
    </xf>
    <xf numFmtId="0" fontId="0" fillId="4" borderId="50" xfId="0" applyFont="1" applyFill="1" applyBorder="1" applyAlignment="1">
      <alignment vertical="center"/>
    </xf>
    <xf numFmtId="0" fontId="0" fillId="4" borderId="55" xfId="0" applyFont="1" applyFill="1" applyBorder="1" applyAlignment="1">
      <alignment vertical="center"/>
    </xf>
    <xf numFmtId="0" fontId="0" fillId="4" borderId="45" xfId="0" applyFont="1" applyFill="1" applyBorder="1" applyAlignment="1">
      <alignment vertical="center"/>
    </xf>
    <xf numFmtId="0" fontId="0" fillId="4" borderId="56" xfId="0" applyFont="1" applyFill="1" applyBorder="1" applyAlignment="1">
      <alignment vertical="center"/>
    </xf>
    <xf numFmtId="49" fontId="6" fillId="4" borderId="4" xfId="0" applyNumberFormat="1" applyFont="1" applyFill="1" applyBorder="1" applyAlignment="1">
      <alignment horizontal="center" vertical="center"/>
    </xf>
    <xf numFmtId="49" fontId="0" fillId="4" borderId="7" xfId="0" applyNumberFormat="1" applyFont="1" applyFill="1" applyBorder="1" applyAlignment="1">
      <alignment horizontal="left"/>
    </xf>
    <xf numFmtId="0" fontId="0" fillId="0" borderId="0" xfId="0" applyNumberFormat="1" applyFont="1" applyAlignment="1"/>
    <xf numFmtId="49" fontId="6" fillId="4" borderId="57" xfId="0" applyNumberFormat="1" applyFont="1" applyFill="1" applyBorder="1" applyAlignment="1"/>
    <xf numFmtId="49" fontId="6" fillId="4" borderId="58" xfId="0" applyNumberFormat="1" applyFont="1" applyFill="1" applyBorder="1" applyAlignment="1"/>
    <xf numFmtId="49" fontId="6" fillId="4" borderId="58" xfId="0" applyNumberFormat="1" applyFont="1" applyFill="1" applyBorder="1" applyAlignment="1">
      <alignment wrapText="1"/>
    </xf>
    <xf numFmtId="49" fontId="6" fillId="4" borderId="59" xfId="0" applyNumberFormat="1" applyFont="1" applyFill="1" applyBorder="1" applyAlignment="1"/>
    <xf numFmtId="49" fontId="0" fillId="4" borderId="55" xfId="0" applyNumberFormat="1" applyFont="1" applyFill="1" applyBorder="1" applyAlignment="1"/>
    <xf numFmtId="49" fontId="0" fillId="4" borderId="45" xfId="0" applyNumberFormat="1" applyFont="1" applyFill="1" applyBorder="1" applyAlignment="1"/>
    <xf numFmtId="0" fontId="0" fillId="4" borderId="45" xfId="0" applyFont="1" applyFill="1" applyBorder="1" applyAlignment="1"/>
    <xf numFmtId="0" fontId="0" fillId="4" borderId="56" xfId="0" applyFont="1" applyFill="1" applyBorder="1" applyAlignment="1"/>
    <xf numFmtId="49" fontId="0" fillId="4" borderId="4" xfId="0" applyNumberFormat="1" applyFont="1" applyFill="1" applyBorder="1" applyAlignment="1"/>
    <xf numFmtId="49" fontId="0" fillId="4" borderId="6" xfId="0" applyNumberFormat="1" applyFont="1" applyFill="1" applyBorder="1" applyAlignment="1"/>
    <xf numFmtId="49" fontId="6" fillId="4" borderId="4" xfId="0" applyNumberFormat="1" applyFont="1" applyFill="1" applyBorder="1" applyAlignment="1"/>
    <xf numFmtId="49" fontId="0" fillId="4" borderId="7" xfId="0" applyNumberFormat="1" applyFont="1" applyFill="1" applyBorder="1" applyAlignment="1"/>
    <xf numFmtId="0" fontId="0" fillId="0" borderId="0" xfId="0" applyNumberFormat="1" applyFont="1" applyAlignment="1"/>
    <xf numFmtId="2" fontId="0" fillId="4" borderId="45" xfId="0" applyNumberFormat="1" applyFont="1" applyFill="1" applyBorder="1" applyAlignment="1"/>
    <xf numFmtId="2" fontId="0" fillId="4" borderId="5" xfId="0" applyNumberFormat="1" applyFont="1" applyFill="1" applyBorder="1" applyAlignment="1"/>
    <xf numFmtId="2" fontId="0" fillId="4" borderId="50" xfId="0" applyNumberFormat="1" applyFont="1" applyFill="1" applyBorder="1" applyAlignment="1"/>
    <xf numFmtId="0" fontId="0" fillId="4" borderId="52" xfId="0" applyFont="1" applyFill="1" applyBorder="1" applyAlignment="1"/>
    <xf numFmtId="0" fontId="0" fillId="4" borderId="54" xfId="0" applyFont="1" applyFill="1" applyBorder="1" applyAlignment="1"/>
    <xf numFmtId="0" fontId="0" fillId="4" borderId="46" xfId="0" applyFont="1" applyFill="1" applyBorder="1" applyAlignment="1"/>
    <xf numFmtId="49" fontId="0" fillId="4" borderId="50" xfId="0" applyNumberFormat="1" applyFont="1" applyFill="1" applyBorder="1" applyAlignment="1"/>
    <xf numFmtId="0" fontId="0" fillId="4" borderId="51" xfId="0" applyFont="1" applyFill="1" applyBorder="1" applyAlignment="1"/>
    <xf numFmtId="0" fontId="0" fillId="0" borderId="0" xfId="0" applyNumberFormat="1" applyFont="1" applyAlignment="1"/>
    <xf numFmtId="49" fontId="6" fillId="4" borderId="40" xfId="0" applyNumberFormat="1" applyFont="1" applyFill="1" applyBorder="1" applyAlignment="1"/>
    <xf numFmtId="49" fontId="6" fillId="4" borderId="41" xfId="0" applyNumberFormat="1" applyFont="1" applyFill="1" applyBorder="1" applyAlignment="1"/>
    <xf numFmtId="49" fontId="6" fillId="4" borderId="41" xfId="0" applyNumberFormat="1" applyFont="1" applyFill="1" applyBorder="1" applyAlignment="1">
      <alignment wrapText="1"/>
    </xf>
    <xf numFmtId="49" fontId="0" fillId="4" borderId="44" xfId="0" applyNumberFormat="1" applyFont="1" applyFill="1" applyBorder="1" applyAlignment="1"/>
    <xf numFmtId="0" fontId="0" fillId="4" borderId="45" xfId="0" applyNumberFormat="1" applyFont="1" applyFill="1" applyBorder="1" applyAlignment="1">
      <alignment horizontal="center"/>
    </xf>
    <xf numFmtId="0" fontId="0" fillId="4" borderId="46" xfId="0" applyNumberFormat="1" applyFont="1" applyFill="1" applyBorder="1" applyAlignment="1">
      <alignment horizontal="center"/>
    </xf>
    <xf numFmtId="49" fontId="0" fillId="4" borderId="35" xfId="0" applyNumberFormat="1" applyFont="1" applyFill="1" applyBorder="1" applyAlignment="1"/>
    <xf numFmtId="0" fontId="0" fillId="4" borderId="5" xfId="0" applyNumberFormat="1" applyFont="1" applyFill="1" applyBorder="1" applyAlignment="1">
      <alignment horizontal="center"/>
    </xf>
    <xf numFmtId="0" fontId="0" fillId="4" borderId="48" xfId="0" applyNumberFormat="1" applyFont="1" applyFill="1" applyBorder="1" applyAlignment="1">
      <alignment horizontal="center"/>
    </xf>
    <xf numFmtId="49" fontId="0" fillId="4" borderId="49" xfId="0" applyNumberFormat="1" applyFont="1" applyFill="1" applyBorder="1" applyAlignment="1"/>
    <xf numFmtId="49" fontId="0" fillId="4" borderId="50" xfId="0" applyNumberFormat="1" applyFont="1" applyFill="1" applyBorder="1" applyAlignment="1">
      <alignment wrapText="1"/>
    </xf>
    <xf numFmtId="0" fontId="0" fillId="4" borderId="50" xfId="0" applyNumberFormat="1" applyFont="1" applyFill="1" applyBorder="1" applyAlignment="1">
      <alignment horizontal="center"/>
    </xf>
    <xf numFmtId="0" fontId="0" fillId="4" borderId="51" xfId="0" applyNumberFormat="1" applyFont="1" applyFill="1" applyBorder="1" applyAlignment="1">
      <alignment horizontal="center"/>
    </xf>
    <xf numFmtId="0" fontId="0" fillId="4" borderId="55" xfId="0" applyFont="1" applyFill="1" applyBorder="1" applyAlignment="1"/>
    <xf numFmtId="0" fontId="0" fillId="4" borderId="45" xfId="0" applyFont="1" applyFill="1" applyBorder="1" applyAlignment="1">
      <alignment horizontal="center"/>
    </xf>
    <xf numFmtId="0" fontId="0" fillId="4" borderId="56" xfId="0" applyFont="1" applyFill="1" applyBorder="1" applyAlignment="1">
      <alignment horizontal="center"/>
    </xf>
    <xf numFmtId="0" fontId="0" fillId="0" borderId="0" xfId="0" applyNumberFormat="1" applyFont="1" applyAlignment="1"/>
    <xf numFmtId="2" fontId="0" fillId="4" borderId="45" xfId="0" applyNumberFormat="1" applyFont="1" applyFill="1" applyBorder="1" applyAlignment="1">
      <alignment horizontal="center"/>
    </xf>
    <xf numFmtId="1" fontId="0" fillId="4" borderId="5" xfId="0" applyNumberFormat="1" applyFont="1" applyFill="1" applyBorder="1" applyAlignment="1"/>
    <xf numFmtId="2" fontId="0" fillId="4" borderId="5" xfId="0" applyNumberFormat="1" applyFont="1" applyFill="1" applyBorder="1" applyAlignment="1">
      <alignment horizontal="center"/>
    </xf>
    <xf numFmtId="49" fontId="0" fillId="4" borderId="5" xfId="0" applyNumberFormat="1" applyFont="1" applyFill="1" applyBorder="1" applyAlignment="1">
      <alignment wrapText="1"/>
    </xf>
    <xf numFmtId="2" fontId="0" fillId="4" borderId="50" xfId="0" applyNumberFormat="1" applyFont="1" applyFill="1" applyBorder="1" applyAlignment="1">
      <alignment horizontal="center"/>
    </xf>
    <xf numFmtId="49" fontId="6" fillId="4" borderId="4" xfId="0" applyNumberFormat="1" applyFont="1" applyFill="1" applyBorder="1" applyAlignment="1">
      <alignment horizontal="center"/>
    </xf>
    <xf numFmtId="49" fontId="8" fillId="4" borderId="4" xfId="0" applyNumberFormat="1" applyFont="1" applyFill="1" applyBorder="1" applyAlignment="1">
      <alignment horizontal="left" vertical="center"/>
    </xf>
    <xf numFmtId="0" fontId="0" fillId="0" borderId="0" xfId="0" applyNumberFormat="1" applyFont="1" applyAlignment="1"/>
    <xf numFmtId="0" fontId="0" fillId="0" borderId="0" xfId="0" applyNumberFormat="1" applyFont="1" applyAlignment="1"/>
    <xf numFmtId="0" fontId="0" fillId="4" borderId="50" xfId="0" applyFont="1" applyFill="1" applyBorder="1" applyAlignment="1"/>
    <xf numFmtId="0" fontId="0" fillId="4" borderId="49" xfId="0" applyFont="1" applyFill="1" applyBorder="1" applyAlignment="1">
      <alignment horizontal="center"/>
    </xf>
    <xf numFmtId="0" fontId="0" fillId="4" borderId="50" xfId="0" applyFont="1" applyFill="1" applyBorder="1" applyAlignment="1">
      <alignment horizontal="center"/>
    </xf>
    <xf numFmtId="0" fontId="0" fillId="0" borderId="0" xfId="0" applyNumberFormat="1" applyFont="1" applyAlignment="1"/>
    <xf numFmtId="49" fontId="6" fillId="4" borderId="40" xfId="0" applyNumberFormat="1" applyFont="1" applyFill="1" applyBorder="1" applyAlignment="1">
      <alignment horizontal="center"/>
    </xf>
    <xf numFmtId="49" fontId="6" fillId="4" borderId="41" xfId="0" applyNumberFormat="1" applyFont="1" applyFill="1" applyBorder="1" applyAlignment="1">
      <alignment horizontal="center"/>
    </xf>
    <xf numFmtId="49" fontId="6" fillId="4" borderId="41" xfId="0" applyNumberFormat="1" applyFont="1" applyFill="1" applyBorder="1" applyAlignment="1">
      <alignment horizontal="center" wrapText="1"/>
    </xf>
    <xf numFmtId="49" fontId="6" fillId="4" borderId="42" xfId="0" applyNumberFormat="1" applyFont="1" applyFill="1" applyBorder="1" applyAlignment="1">
      <alignment horizontal="center"/>
    </xf>
    <xf numFmtId="2" fontId="0" fillId="4" borderId="41" xfId="0" applyNumberFormat="1" applyFont="1" applyFill="1" applyBorder="1" applyAlignment="1"/>
    <xf numFmtId="0" fontId="0" fillId="4" borderId="49" xfId="0" applyFont="1" applyFill="1" applyBorder="1" applyAlignment="1"/>
    <xf numFmtId="0" fontId="0" fillId="4" borderId="51" xfId="0" applyFont="1" applyFill="1" applyBorder="1" applyAlignment="1">
      <alignment vertical="center"/>
    </xf>
    <xf numFmtId="0" fontId="0" fillId="0" borderId="0" xfId="0" applyNumberFormat="1" applyFont="1" applyAlignment="1"/>
    <xf numFmtId="0" fontId="0" fillId="4" borderId="40" xfId="0" applyFont="1" applyFill="1" applyBorder="1" applyAlignment="1">
      <alignment vertical="center"/>
    </xf>
    <xf numFmtId="0" fontId="0" fillId="4" borderId="49" xfId="0" applyFont="1" applyFill="1" applyBorder="1" applyAlignment="1">
      <alignment vertical="center"/>
    </xf>
    <xf numFmtId="0" fontId="0" fillId="0" borderId="0" xfId="0" applyNumberFormat="1" applyFont="1" applyAlignment="1"/>
    <xf numFmtId="0" fontId="0" fillId="4" borderId="45" xfId="0" applyNumberFormat="1" applyFont="1" applyFill="1" applyBorder="1" applyAlignment="1">
      <alignment horizontal="center" vertical="center"/>
    </xf>
    <xf numFmtId="0" fontId="0" fillId="4" borderId="46" xfId="0" applyNumberFormat="1" applyFont="1" applyFill="1" applyBorder="1" applyAlignment="1">
      <alignment horizontal="center" vertical="center"/>
    </xf>
    <xf numFmtId="0" fontId="0" fillId="4" borderId="5" xfId="0" applyNumberFormat="1" applyFont="1" applyFill="1" applyBorder="1" applyAlignment="1">
      <alignment horizontal="center" vertical="center"/>
    </xf>
    <xf numFmtId="0" fontId="0" fillId="4" borderId="48" xfId="0" applyNumberFormat="1" applyFont="1" applyFill="1" applyBorder="1" applyAlignment="1">
      <alignment horizontal="center" vertical="center"/>
    </xf>
    <xf numFmtId="0" fontId="0" fillId="4" borderId="50" xfId="0" applyNumberFormat="1" applyFont="1" applyFill="1" applyBorder="1" applyAlignment="1">
      <alignment horizontal="center" vertical="center"/>
    </xf>
    <xf numFmtId="0" fontId="0" fillId="4" borderId="51" xfId="0" applyNumberFormat="1" applyFont="1" applyFill="1" applyBorder="1" applyAlignment="1">
      <alignment horizontal="center" vertical="center"/>
    </xf>
    <xf numFmtId="2" fontId="0" fillId="4" borderId="41" xfId="0" applyNumberFormat="1" applyFont="1" applyFill="1" applyBorder="1" applyAlignment="1">
      <alignment horizontal="center"/>
    </xf>
    <xf numFmtId="0" fontId="0" fillId="4" borderId="41"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51" xfId="0" applyFont="1" applyFill="1" applyBorder="1" applyAlignment="1">
      <alignment horizontal="center" vertical="center"/>
    </xf>
    <xf numFmtId="0" fontId="0" fillId="0" borderId="0" xfId="0" applyNumberFormat="1" applyFont="1" applyAlignment="1"/>
    <xf numFmtId="0" fontId="0" fillId="0" borderId="0" xfId="0" applyNumberFormat="1" applyFont="1" applyAlignment="1"/>
    <xf numFmtId="0" fontId="0" fillId="4" borderId="45"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0" xfId="0" applyNumberFormat="1" applyFont="1" applyAlignment="1"/>
    <xf numFmtId="0" fontId="0" fillId="0" borderId="0" xfId="0" applyNumberFormat="1" applyFont="1" applyAlignment="1"/>
    <xf numFmtId="0" fontId="0" fillId="4" borderId="48" xfId="0" applyFont="1" applyFill="1" applyBorder="1" applyAlignment="1">
      <alignment horizontal="center" vertical="center"/>
    </xf>
    <xf numFmtId="49" fontId="0" fillId="4" borderId="4" xfId="0" applyNumberFormat="1" applyFont="1" applyFill="1" applyBorder="1" applyAlignment="1">
      <alignment horizontal="left"/>
    </xf>
    <xf numFmtId="0" fontId="1" fillId="0" borderId="0" xfId="0" applyFont="1" applyAlignment="1">
      <alignment horizontal="left" wrapText="1"/>
    </xf>
    <xf numFmtId="0" fontId="0" fillId="0" borderId="0" xfId="0" applyFont="1" applyAlignment="1"/>
    <xf numFmtId="49" fontId="6" fillId="4" borderId="12" xfId="0" applyNumberFormat="1" applyFont="1" applyFill="1" applyBorder="1" applyAlignment="1">
      <alignment horizontal="center" vertical="top" wrapText="1"/>
    </xf>
    <xf numFmtId="0" fontId="6" fillId="4" borderId="34" xfId="0" applyFont="1" applyFill="1" applyBorder="1" applyAlignment="1">
      <alignment horizontal="center" vertical="top" wrapText="1"/>
    </xf>
    <xf numFmtId="0" fontId="6" fillId="4" borderId="13" xfId="0" applyFont="1" applyFill="1" applyBorder="1" applyAlignment="1">
      <alignment horizontal="center" vertical="top" wrapText="1"/>
    </xf>
    <xf numFmtId="49" fontId="6" fillId="4" borderId="12" xfId="0" applyNumberFormat="1" applyFont="1" applyFill="1" applyBorder="1" applyAlignment="1">
      <alignment horizontal="center" vertical="top"/>
    </xf>
    <xf numFmtId="0" fontId="6" fillId="4" borderId="34" xfId="0" applyFont="1" applyFill="1" applyBorder="1" applyAlignment="1">
      <alignment horizontal="center" vertical="top"/>
    </xf>
    <xf numFmtId="0" fontId="6" fillId="4" borderId="13" xfId="0" applyFont="1" applyFill="1" applyBorder="1" applyAlignment="1">
      <alignment horizontal="center" vertical="top"/>
    </xf>
    <xf numFmtId="49" fontId="6" fillId="7" borderId="12" xfId="0" applyNumberFormat="1" applyFont="1" applyFill="1" applyBorder="1" applyAlignment="1">
      <alignment horizontal="center" vertical="top" wrapText="1"/>
    </xf>
    <xf numFmtId="0" fontId="6" fillId="7" borderId="34" xfId="0" applyFont="1" applyFill="1" applyBorder="1" applyAlignment="1">
      <alignment horizontal="center" vertical="top" wrapText="1"/>
    </xf>
    <xf numFmtId="0" fontId="6" fillId="7" borderId="13" xfId="0" applyFont="1" applyFill="1" applyBorder="1" applyAlignment="1">
      <alignment horizontal="center" vertical="top" wrapText="1"/>
    </xf>
    <xf numFmtId="49" fontId="6" fillId="8" borderId="12" xfId="0" applyNumberFormat="1" applyFont="1" applyFill="1" applyBorder="1" applyAlignment="1">
      <alignment horizontal="center" vertical="top" wrapText="1"/>
    </xf>
    <xf numFmtId="0" fontId="6" fillId="8" borderId="34" xfId="0" applyFont="1" applyFill="1" applyBorder="1" applyAlignment="1">
      <alignment horizontal="center" vertical="top" wrapText="1"/>
    </xf>
    <xf numFmtId="0" fontId="6" fillId="8" borderId="13" xfId="0" applyFont="1" applyFill="1" applyBorder="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002060"/>
      <rgbColor rgb="FFFFFFFF"/>
      <rgbColor rgb="FFAAAAAA"/>
      <rgbColor rgb="FFFF0000"/>
      <rgbColor rgb="FFFFF2CB"/>
      <rgbColor rgb="FFD9E2F3"/>
      <rgbColor rgb="FFFBE4D5"/>
      <rgbColor rgb="FFE2EEDA"/>
      <rgbColor rgb="FFFFE1FF"/>
      <rgbColor rgb="FFBFBFB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6"/>
  <sheetViews>
    <sheetView showGridLines="0" workbookViewId="0">
      <selection activeCell="D59" sqref="D59"/>
    </sheetView>
  </sheetViews>
  <sheetFormatPr defaultColWidth="10" defaultRowHeight="12.95" customHeight="1" x14ac:dyDescent="0.25"/>
  <cols>
    <col min="1" max="1" width="2" customWidth="1"/>
    <col min="2" max="4" width="30.5703125" customWidth="1"/>
  </cols>
  <sheetData>
    <row r="3" spans="2:4" ht="50.1" customHeight="1" x14ac:dyDescent="0.25">
      <c r="B3" s="292" t="s">
        <v>0</v>
      </c>
      <c r="C3" s="293"/>
      <c r="D3" s="293"/>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36</v>
      </c>
      <c r="C11" s="2"/>
      <c r="D11" s="2"/>
    </row>
    <row r="12" spans="2:4" ht="15.75" x14ac:dyDescent="0.25">
      <c r="B12" s="3"/>
      <c r="C12" s="3" t="s">
        <v>5</v>
      </c>
      <c r="D12" s="4" t="s">
        <v>36</v>
      </c>
    </row>
    <row r="13" spans="2:4" ht="15.75" x14ac:dyDescent="0.25">
      <c r="B13" s="2" t="s">
        <v>93</v>
      </c>
      <c r="C13" s="2"/>
      <c r="D13" s="2"/>
    </row>
    <row r="14" spans="2:4" ht="15.75" x14ac:dyDescent="0.25">
      <c r="B14" s="3"/>
      <c r="C14" s="3" t="s">
        <v>5</v>
      </c>
      <c r="D14" s="4" t="s">
        <v>93</v>
      </c>
    </row>
    <row r="15" spans="2:4" ht="15.75" x14ac:dyDescent="0.25">
      <c r="B15" s="2" t="s">
        <v>103</v>
      </c>
      <c r="C15" s="2"/>
      <c r="D15" s="2"/>
    </row>
    <row r="16" spans="2:4" ht="15.75" x14ac:dyDescent="0.25">
      <c r="B16" s="3"/>
      <c r="C16" s="3" t="s">
        <v>5</v>
      </c>
      <c r="D16" s="4" t="s">
        <v>103</v>
      </c>
    </row>
    <row r="17" spans="2:4" ht="15.75" x14ac:dyDescent="0.25">
      <c r="B17" s="2" t="s">
        <v>107</v>
      </c>
      <c r="C17" s="2"/>
      <c r="D17" s="2"/>
    </row>
    <row r="18" spans="2:4" ht="15.75" x14ac:dyDescent="0.25">
      <c r="B18" s="3"/>
      <c r="C18" s="3" t="s">
        <v>5</v>
      </c>
      <c r="D18" s="4" t="s">
        <v>107</v>
      </c>
    </row>
    <row r="19" spans="2:4" ht="15.75" x14ac:dyDescent="0.25">
      <c r="B19" s="2" t="s">
        <v>83</v>
      </c>
      <c r="C19" s="2"/>
      <c r="D19" s="2"/>
    </row>
    <row r="20" spans="2:4" ht="15.75" x14ac:dyDescent="0.25">
      <c r="B20" s="3"/>
      <c r="C20" s="3" t="s">
        <v>5</v>
      </c>
      <c r="D20" s="4" t="s">
        <v>83</v>
      </c>
    </row>
    <row r="21" spans="2:4" ht="15.75" x14ac:dyDescent="0.25">
      <c r="B21" s="2" t="s">
        <v>171</v>
      </c>
      <c r="C21" s="2"/>
      <c r="D21" s="2"/>
    </row>
    <row r="22" spans="2:4" ht="15.75" x14ac:dyDescent="0.25">
      <c r="B22" s="3"/>
      <c r="C22" s="3" t="s">
        <v>5</v>
      </c>
      <c r="D22" s="4" t="s">
        <v>171</v>
      </c>
    </row>
    <row r="23" spans="2:4" ht="15.75" x14ac:dyDescent="0.25">
      <c r="B23" s="2" t="s">
        <v>208</v>
      </c>
      <c r="C23" s="2"/>
      <c r="D23" s="2"/>
    </row>
    <row r="24" spans="2:4" ht="15.75" x14ac:dyDescent="0.25">
      <c r="B24" s="3"/>
      <c r="C24" s="3" t="s">
        <v>5</v>
      </c>
      <c r="D24" s="4" t="s">
        <v>208</v>
      </c>
    </row>
    <row r="25" spans="2:4" ht="15.75" x14ac:dyDescent="0.25">
      <c r="B25" s="2" t="s">
        <v>213</v>
      </c>
      <c r="C25" s="2"/>
      <c r="D25" s="2"/>
    </row>
    <row r="26" spans="2:4" ht="15.75" x14ac:dyDescent="0.25">
      <c r="B26" s="3"/>
      <c r="C26" s="3" t="s">
        <v>5</v>
      </c>
      <c r="D26" s="4" t="s">
        <v>213</v>
      </c>
    </row>
    <row r="27" spans="2:4" ht="15.75" x14ac:dyDescent="0.25">
      <c r="B27" s="2" t="s">
        <v>238</v>
      </c>
      <c r="C27" s="2"/>
      <c r="D27" s="2"/>
    </row>
    <row r="28" spans="2:4" ht="15.75" x14ac:dyDescent="0.25">
      <c r="B28" s="3"/>
      <c r="C28" s="3" t="s">
        <v>5</v>
      </c>
      <c r="D28" s="4" t="s">
        <v>238</v>
      </c>
    </row>
    <row r="29" spans="2:4" ht="15.75" x14ac:dyDescent="0.25">
      <c r="B29" s="2" t="s">
        <v>265</v>
      </c>
      <c r="C29" s="2"/>
      <c r="D29" s="2"/>
    </row>
    <row r="30" spans="2:4" ht="15.75" x14ac:dyDescent="0.25">
      <c r="B30" s="3"/>
      <c r="C30" s="3" t="s">
        <v>5</v>
      </c>
      <c r="D30" s="4" t="s">
        <v>265</v>
      </c>
    </row>
    <row r="31" spans="2:4" ht="15.75" x14ac:dyDescent="0.25">
      <c r="B31" s="2" t="s">
        <v>286</v>
      </c>
      <c r="C31" s="2"/>
      <c r="D31" s="2"/>
    </row>
    <row r="32" spans="2:4" ht="15.75" x14ac:dyDescent="0.25">
      <c r="B32" s="3"/>
      <c r="C32" s="3" t="s">
        <v>5</v>
      </c>
      <c r="D32" s="4" t="s">
        <v>286</v>
      </c>
    </row>
    <row r="33" spans="2:4" ht="15.75" x14ac:dyDescent="0.25">
      <c r="B33" s="2" t="s">
        <v>290</v>
      </c>
      <c r="C33" s="2"/>
      <c r="D33" s="2"/>
    </row>
    <row r="34" spans="2:4" ht="15.75" x14ac:dyDescent="0.25">
      <c r="B34" s="3"/>
      <c r="C34" s="3" t="s">
        <v>5</v>
      </c>
      <c r="D34" s="4" t="s">
        <v>290</v>
      </c>
    </row>
    <row r="35" spans="2:4" ht="15.75" x14ac:dyDescent="0.25">
      <c r="B35" s="2" t="s">
        <v>89</v>
      </c>
      <c r="C35" s="2"/>
      <c r="D35" s="2"/>
    </row>
    <row r="36" spans="2:4" ht="15.75" x14ac:dyDescent="0.25">
      <c r="B36" s="3"/>
      <c r="C36" s="3" t="s">
        <v>5</v>
      </c>
      <c r="D36" s="4" t="s">
        <v>89</v>
      </c>
    </row>
    <row r="37" spans="2:4" ht="15.75" x14ac:dyDescent="0.25">
      <c r="B37" s="2" t="s">
        <v>344</v>
      </c>
      <c r="C37" s="2"/>
      <c r="D37" s="2"/>
    </row>
    <row r="38" spans="2:4" ht="15.75" x14ac:dyDescent="0.25">
      <c r="B38" s="3"/>
      <c r="C38" s="3" t="s">
        <v>5</v>
      </c>
      <c r="D38" s="4" t="s">
        <v>344</v>
      </c>
    </row>
    <row r="39" spans="2:4" ht="15.75" x14ac:dyDescent="0.25">
      <c r="B39" s="2" t="s">
        <v>353</v>
      </c>
      <c r="C39" s="2"/>
      <c r="D39" s="2"/>
    </row>
    <row r="40" spans="2:4" ht="15.75" x14ac:dyDescent="0.25">
      <c r="B40" s="3"/>
      <c r="C40" s="3" t="s">
        <v>5</v>
      </c>
      <c r="D40" s="4" t="s">
        <v>353</v>
      </c>
    </row>
    <row r="41" spans="2:4" ht="15.75" x14ac:dyDescent="0.25">
      <c r="B41" s="2" t="s">
        <v>359</v>
      </c>
      <c r="C41" s="2"/>
      <c r="D41" s="2"/>
    </row>
    <row r="42" spans="2:4" ht="15.75" x14ac:dyDescent="0.25">
      <c r="B42" s="3"/>
      <c r="C42" s="3" t="s">
        <v>5</v>
      </c>
      <c r="D42" s="4" t="s">
        <v>359</v>
      </c>
    </row>
    <row r="43" spans="2:4" ht="15.75" x14ac:dyDescent="0.25">
      <c r="B43" s="2" t="s">
        <v>364</v>
      </c>
      <c r="C43" s="2"/>
      <c r="D43" s="2"/>
    </row>
    <row r="44" spans="2:4" ht="15.75" x14ac:dyDescent="0.25">
      <c r="B44" s="3"/>
      <c r="C44" s="3" t="s">
        <v>5</v>
      </c>
      <c r="D44" s="4" t="s">
        <v>364</v>
      </c>
    </row>
    <row r="45" spans="2:4" ht="15.75" x14ac:dyDescent="0.25">
      <c r="B45" s="2" t="s">
        <v>366</v>
      </c>
      <c r="C45" s="2"/>
      <c r="D45" s="2"/>
    </row>
    <row r="46" spans="2:4" ht="15.75" x14ac:dyDescent="0.25">
      <c r="B46" s="3"/>
      <c r="C46" s="3" t="s">
        <v>5</v>
      </c>
      <c r="D46" s="4" t="s">
        <v>366</v>
      </c>
    </row>
  </sheetData>
  <mergeCells count="1">
    <mergeCell ref="B3:D3"/>
  </mergeCells>
  <hyperlinks>
    <hyperlink ref="D10" location="'Readme'!R1C1" display="Readme"/>
    <hyperlink ref="D12" location="'Overall Summary Rank'!R1C1" display="Overall Summary Rank"/>
    <hyperlink ref="D14" location="'Overall Summary 24-25 figures'!R1C1" display="Overall Summary 24-25 figures"/>
    <hyperlink ref="D16" location="'Overall Summary % change'!R1C1" display="Overall Summary % change"/>
    <hyperlink ref="D18" location="'Ask A'!R1C1" display="Ask A"/>
    <hyperlink ref="D20" location="'Water quality compliance (CRI)'!R1C1" display="Water quality compliance (CRI)"/>
    <hyperlink ref="D22" location="'Customer measure of experience '!R1C1" display="Customer measure of experience "/>
    <hyperlink ref="D24" location="'Ask B'!R1C1" display="Ask B"/>
    <hyperlink ref="D26" location="'Treatment works compliance'!R1C1" display="Treatment works compliance"/>
    <hyperlink ref="D28" location="'Pollution incidents'!R1C1" display="Pollution incidents"/>
    <hyperlink ref="D30" location="'Risk of sewer flooding'!R1C1" display="Risk of sewer flooding"/>
    <hyperlink ref="D32" location="'Ask C'!R1C1" display="Ask C"/>
    <hyperlink ref="D34" location="'Per capita consumption'!R1C1" display="Per capita consumption"/>
    <hyperlink ref="D36" location="'Leakage (Composite)'!R1C1" display="Leakage (Composite)"/>
    <hyperlink ref="D38" location="'Leakage_km of main_day'!R1C1" display="Leakage_km of main_day"/>
    <hyperlink ref="D40" location="'Leakage_property_day'!R1C1" display="Leakage_property_day"/>
    <hyperlink ref="D42" location="'WRMP leakage targets'!R1C1" display="WRMP leakage targets"/>
    <hyperlink ref="D44" location="'Ask D'!R1C1" display="Ask D"/>
    <hyperlink ref="D46" location="'Risk of severe restrictions'!R1C1" display="Risk of severe restriction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9.140625" defaultRowHeight="15" customHeight="1" x14ac:dyDescent="0.25"/>
  <cols>
    <col min="1" max="8" width="9.140625" style="231" customWidth="1"/>
    <col min="9" max="9" width="140" style="231" customWidth="1"/>
    <col min="10" max="19" width="9.140625" style="231" customWidth="1"/>
    <col min="20" max="20" width="18.140625" style="231" customWidth="1"/>
    <col min="21" max="256" width="9.140625" style="231" customWidth="1"/>
  </cols>
  <sheetData>
    <row r="1" spans="1:24" ht="60" customHeight="1" x14ac:dyDescent="0.25">
      <c r="A1" s="232" t="s">
        <v>37</v>
      </c>
      <c r="B1" s="233" t="s">
        <v>80</v>
      </c>
      <c r="C1" s="233" t="s">
        <v>110</v>
      </c>
      <c r="D1" s="233" t="s">
        <v>111</v>
      </c>
      <c r="E1" s="233" t="s">
        <v>112</v>
      </c>
      <c r="F1" s="233" t="s">
        <v>113</v>
      </c>
      <c r="G1" s="233" t="s">
        <v>114</v>
      </c>
      <c r="H1" s="233" t="s">
        <v>115</v>
      </c>
      <c r="I1" s="233" t="s">
        <v>116</v>
      </c>
      <c r="J1" s="233" t="s">
        <v>117</v>
      </c>
      <c r="K1" s="234" t="s">
        <v>118</v>
      </c>
      <c r="L1" s="234" t="s">
        <v>119</v>
      </c>
      <c r="M1" s="233" t="s">
        <v>120</v>
      </c>
      <c r="N1" s="233" t="s">
        <v>121</v>
      </c>
      <c r="O1" s="233" t="s">
        <v>122</v>
      </c>
      <c r="P1" s="233" t="s">
        <v>123</v>
      </c>
      <c r="Q1" s="233" t="s">
        <v>124</v>
      </c>
      <c r="R1" s="233" t="s">
        <v>125</v>
      </c>
      <c r="S1" s="233" t="s">
        <v>126</v>
      </c>
      <c r="T1" s="233" t="s">
        <v>127</v>
      </c>
      <c r="U1" s="158" t="s">
        <v>128</v>
      </c>
      <c r="V1" s="158" t="s">
        <v>129</v>
      </c>
      <c r="W1" s="158" t="s">
        <v>130</v>
      </c>
      <c r="X1" s="159" t="s">
        <v>131</v>
      </c>
    </row>
    <row r="2" spans="1:24" ht="15" customHeight="1" x14ac:dyDescent="0.25">
      <c r="A2" s="235" t="s">
        <v>46</v>
      </c>
      <c r="B2" s="215" t="s">
        <v>47</v>
      </c>
      <c r="C2" s="215" t="s">
        <v>213</v>
      </c>
      <c r="D2" s="215" t="s">
        <v>214</v>
      </c>
      <c r="E2" s="215" t="s">
        <v>215</v>
      </c>
      <c r="F2" s="215" t="s">
        <v>216</v>
      </c>
      <c r="G2" s="215" t="s">
        <v>217</v>
      </c>
      <c r="H2" s="215" t="s">
        <v>218</v>
      </c>
      <c r="I2" s="215" t="s">
        <v>219</v>
      </c>
      <c r="J2" s="163">
        <v>97.1</v>
      </c>
      <c r="K2" s="163">
        <v>99</v>
      </c>
      <c r="L2" s="163">
        <v>100</v>
      </c>
      <c r="M2" s="163">
        <v>100</v>
      </c>
      <c r="N2" s="163">
        <v>100</v>
      </c>
      <c r="O2" s="163">
        <v>100</v>
      </c>
      <c r="P2" s="163">
        <v>100</v>
      </c>
      <c r="Q2" s="163">
        <v>100</v>
      </c>
      <c r="R2" s="163">
        <f t="shared" ref="R2:R10" si="0">L2</f>
        <v>100</v>
      </c>
      <c r="S2" s="163">
        <v>100</v>
      </c>
      <c r="T2" s="163">
        <f t="shared" ref="T2:T10" si="1">S2-R2</f>
        <v>0</v>
      </c>
      <c r="U2" s="236">
        <v>0</v>
      </c>
      <c r="V2" s="236">
        <v>3</v>
      </c>
      <c r="W2" s="236">
        <f t="shared" ref="W2:W10" si="2">U2+V2</f>
        <v>3</v>
      </c>
      <c r="X2" s="237">
        <v>1</v>
      </c>
    </row>
    <row r="3" spans="1:24" ht="15" customHeight="1" x14ac:dyDescent="0.25">
      <c r="A3" s="238" t="s">
        <v>46</v>
      </c>
      <c r="B3" s="100" t="s">
        <v>49</v>
      </c>
      <c r="C3" s="100" t="s">
        <v>213</v>
      </c>
      <c r="D3" s="100" t="s">
        <v>214</v>
      </c>
      <c r="E3" s="100" t="s">
        <v>215</v>
      </c>
      <c r="F3" s="100" t="s">
        <v>220</v>
      </c>
      <c r="G3" s="100" t="s">
        <v>221</v>
      </c>
      <c r="H3" s="100" t="s">
        <v>218</v>
      </c>
      <c r="I3" s="100" t="s">
        <v>222</v>
      </c>
      <c r="J3" s="167">
        <v>98.38</v>
      </c>
      <c r="K3" s="167">
        <v>99.03</v>
      </c>
      <c r="L3" s="167">
        <v>99.03</v>
      </c>
      <c r="M3" s="167">
        <v>100</v>
      </c>
      <c r="N3" s="167">
        <v>100</v>
      </c>
      <c r="O3" s="167">
        <v>100</v>
      </c>
      <c r="P3" s="167">
        <v>100</v>
      </c>
      <c r="Q3" s="167">
        <v>100</v>
      </c>
      <c r="R3" s="167">
        <f t="shared" si="0"/>
        <v>99.03</v>
      </c>
      <c r="S3" s="167">
        <v>100</v>
      </c>
      <c r="T3" s="167">
        <f t="shared" si="1"/>
        <v>0.96999999999999886</v>
      </c>
      <c r="U3" s="239">
        <v>2</v>
      </c>
      <c r="V3" s="239">
        <v>3</v>
      </c>
      <c r="W3" s="239">
        <f t="shared" si="2"/>
        <v>5</v>
      </c>
      <c r="X3" s="240">
        <v>2</v>
      </c>
    </row>
    <row r="4" spans="1:24" ht="15" customHeight="1" x14ac:dyDescent="0.25">
      <c r="A4" s="238" t="s">
        <v>46</v>
      </c>
      <c r="B4" s="100" t="s">
        <v>61</v>
      </c>
      <c r="C4" s="100" t="s">
        <v>213</v>
      </c>
      <c r="D4" s="100" t="s">
        <v>214</v>
      </c>
      <c r="E4" s="100" t="s">
        <v>215</v>
      </c>
      <c r="F4" s="100" t="s">
        <v>223</v>
      </c>
      <c r="G4" s="100" t="s">
        <v>221</v>
      </c>
      <c r="H4" s="100" t="s">
        <v>218</v>
      </c>
      <c r="I4" s="100" t="s">
        <v>224</v>
      </c>
      <c r="J4" s="167">
        <v>99.5</v>
      </c>
      <c r="K4" s="167">
        <v>98.7</v>
      </c>
      <c r="L4" s="167">
        <v>99.2</v>
      </c>
      <c r="M4" s="167">
        <v>100</v>
      </c>
      <c r="N4" s="167">
        <v>100</v>
      </c>
      <c r="O4" s="167">
        <v>100</v>
      </c>
      <c r="P4" s="167">
        <v>100</v>
      </c>
      <c r="Q4" s="167">
        <v>100</v>
      </c>
      <c r="R4" s="167">
        <f t="shared" si="0"/>
        <v>99.2</v>
      </c>
      <c r="S4" s="167">
        <v>100</v>
      </c>
      <c r="T4" s="167">
        <f t="shared" si="1"/>
        <v>0.79999999999999716</v>
      </c>
      <c r="U4" s="239">
        <v>3</v>
      </c>
      <c r="V4" s="239">
        <v>3</v>
      </c>
      <c r="W4" s="239">
        <f t="shared" si="2"/>
        <v>6</v>
      </c>
      <c r="X4" s="240">
        <v>3</v>
      </c>
    </row>
    <row r="5" spans="1:24" ht="15" customHeight="1" x14ac:dyDescent="0.25">
      <c r="A5" s="238" t="s">
        <v>46</v>
      </c>
      <c r="B5" s="100" t="s">
        <v>55</v>
      </c>
      <c r="C5" s="100" t="s">
        <v>213</v>
      </c>
      <c r="D5" s="100" t="s">
        <v>214</v>
      </c>
      <c r="E5" s="100" t="s">
        <v>215</v>
      </c>
      <c r="F5" s="100" t="s">
        <v>225</v>
      </c>
      <c r="G5" s="100" t="s">
        <v>213</v>
      </c>
      <c r="H5" s="100" t="s">
        <v>218</v>
      </c>
      <c r="I5" s="100" t="s">
        <v>226</v>
      </c>
      <c r="J5" s="167">
        <v>99</v>
      </c>
      <c r="K5" s="167">
        <v>99.3</v>
      </c>
      <c r="L5" s="167">
        <v>99.3</v>
      </c>
      <c r="M5" s="167">
        <v>100</v>
      </c>
      <c r="N5" s="167">
        <v>100</v>
      </c>
      <c r="O5" s="167">
        <v>100</v>
      </c>
      <c r="P5" s="167">
        <v>100</v>
      </c>
      <c r="Q5" s="167">
        <v>100</v>
      </c>
      <c r="R5" s="167">
        <f t="shared" si="0"/>
        <v>99.3</v>
      </c>
      <c r="S5" s="167">
        <v>100</v>
      </c>
      <c r="T5" s="167">
        <f t="shared" si="1"/>
        <v>0.70000000000000284</v>
      </c>
      <c r="U5" s="239">
        <v>4</v>
      </c>
      <c r="V5" s="239">
        <v>3</v>
      </c>
      <c r="W5" s="239">
        <f t="shared" si="2"/>
        <v>7</v>
      </c>
      <c r="X5" s="240">
        <v>4</v>
      </c>
    </row>
    <row r="6" spans="1:24" ht="15" customHeight="1" x14ac:dyDescent="0.25">
      <c r="A6" s="238" t="s">
        <v>46</v>
      </c>
      <c r="B6" s="100" t="s">
        <v>51</v>
      </c>
      <c r="C6" s="100" t="s">
        <v>213</v>
      </c>
      <c r="D6" s="100" t="s">
        <v>214</v>
      </c>
      <c r="E6" s="100" t="s">
        <v>215</v>
      </c>
      <c r="F6" s="100" t="s">
        <v>227</v>
      </c>
      <c r="G6" s="100" t="s">
        <v>213</v>
      </c>
      <c r="H6" s="100" t="s">
        <v>218</v>
      </c>
      <c r="I6" s="100" t="s">
        <v>228</v>
      </c>
      <c r="J6" s="167">
        <v>96.6</v>
      </c>
      <c r="K6" s="167">
        <v>97</v>
      </c>
      <c r="L6" s="167">
        <v>98</v>
      </c>
      <c r="M6" s="167">
        <v>99</v>
      </c>
      <c r="N6" s="167">
        <v>99</v>
      </c>
      <c r="O6" s="167">
        <v>99</v>
      </c>
      <c r="P6" s="167">
        <v>99</v>
      </c>
      <c r="Q6" s="167">
        <v>99</v>
      </c>
      <c r="R6" s="167">
        <f t="shared" si="0"/>
        <v>98</v>
      </c>
      <c r="S6" s="167">
        <v>99</v>
      </c>
      <c r="T6" s="167">
        <f t="shared" si="1"/>
        <v>1</v>
      </c>
      <c r="U6" s="239">
        <v>1</v>
      </c>
      <c r="V6" s="239">
        <v>7</v>
      </c>
      <c r="W6" s="239">
        <f t="shared" si="2"/>
        <v>8</v>
      </c>
      <c r="X6" s="240">
        <v>5</v>
      </c>
    </row>
    <row r="7" spans="1:24" ht="15" customHeight="1" x14ac:dyDescent="0.25">
      <c r="A7" s="238" t="s">
        <v>46</v>
      </c>
      <c r="B7" s="100" t="s">
        <v>57</v>
      </c>
      <c r="C7" s="100" t="s">
        <v>213</v>
      </c>
      <c r="D7" s="100" t="s">
        <v>214</v>
      </c>
      <c r="E7" s="100" t="s">
        <v>215</v>
      </c>
      <c r="F7" s="100" t="s">
        <v>229</v>
      </c>
      <c r="G7" s="100" t="s">
        <v>213</v>
      </c>
      <c r="H7" s="100" t="s">
        <v>218</v>
      </c>
      <c r="I7" s="100" t="s">
        <v>230</v>
      </c>
      <c r="J7" s="167">
        <v>99.61</v>
      </c>
      <c r="K7" s="167">
        <v>99.61</v>
      </c>
      <c r="L7" s="167">
        <v>99.61</v>
      </c>
      <c r="M7" s="167">
        <v>100</v>
      </c>
      <c r="N7" s="167">
        <v>100</v>
      </c>
      <c r="O7" s="167">
        <v>100</v>
      </c>
      <c r="P7" s="167">
        <v>100</v>
      </c>
      <c r="Q7" s="167">
        <v>100</v>
      </c>
      <c r="R7" s="167">
        <f t="shared" si="0"/>
        <v>99.61</v>
      </c>
      <c r="S7" s="167">
        <v>100</v>
      </c>
      <c r="T7" s="167">
        <f t="shared" si="1"/>
        <v>0.39000000000000057</v>
      </c>
      <c r="U7" s="239">
        <v>7</v>
      </c>
      <c r="V7" s="239">
        <v>3</v>
      </c>
      <c r="W7" s="239">
        <f t="shared" si="2"/>
        <v>10</v>
      </c>
      <c r="X7" s="240">
        <v>6</v>
      </c>
    </row>
    <row r="8" spans="1:24" ht="15" customHeight="1" x14ac:dyDescent="0.25">
      <c r="A8" s="238" t="s">
        <v>46</v>
      </c>
      <c r="B8" s="100" t="s">
        <v>59</v>
      </c>
      <c r="C8" s="100" t="s">
        <v>213</v>
      </c>
      <c r="D8" s="100" t="s">
        <v>214</v>
      </c>
      <c r="E8" s="100" t="s">
        <v>215</v>
      </c>
      <c r="F8" s="100" t="s">
        <v>231</v>
      </c>
      <c r="G8" s="100" t="s">
        <v>213</v>
      </c>
      <c r="H8" s="100" t="s">
        <v>218</v>
      </c>
      <c r="I8" s="100" t="s">
        <v>232</v>
      </c>
      <c r="J8" s="167">
        <v>98.8</v>
      </c>
      <c r="K8" s="167">
        <v>98.5</v>
      </c>
      <c r="L8" s="167">
        <v>98.5</v>
      </c>
      <c r="M8" s="167">
        <v>99</v>
      </c>
      <c r="N8" s="167">
        <v>99</v>
      </c>
      <c r="O8" s="167">
        <v>99</v>
      </c>
      <c r="P8" s="167">
        <v>99</v>
      </c>
      <c r="Q8" s="167">
        <v>99</v>
      </c>
      <c r="R8" s="167">
        <f t="shared" si="0"/>
        <v>98.5</v>
      </c>
      <c r="S8" s="167">
        <v>99</v>
      </c>
      <c r="T8" s="167">
        <f t="shared" si="1"/>
        <v>0.5</v>
      </c>
      <c r="U8" s="239">
        <v>6</v>
      </c>
      <c r="V8" s="239">
        <v>7</v>
      </c>
      <c r="W8" s="239">
        <f t="shared" si="2"/>
        <v>13</v>
      </c>
      <c r="X8" s="240">
        <v>7</v>
      </c>
    </row>
    <row r="9" spans="1:24" ht="15" customHeight="1" x14ac:dyDescent="0.25">
      <c r="A9" s="238" t="s">
        <v>46</v>
      </c>
      <c r="B9" s="100" t="s">
        <v>53</v>
      </c>
      <c r="C9" s="100" t="s">
        <v>213</v>
      </c>
      <c r="D9" s="100" t="s">
        <v>214</v>
      </c>
      <c r="E9" s="100" t="s">
        <v>215</v>
      </c>
      <c r="F9" s="100" t="s">
        <v>233</v>
      </c>
      <c r="G9" s="100" t="s">
        <v>213</v>
      </c>
      <c r="H9" s="100" t="s">
        <v>218</v>
      </c>
      <c r="I9" s="100" t="s">
        <v>234</v>
      </c>
      <c r="J9" s="167">
        <v>97.77</v>
      </c>
      <c r="K9" s="167">
        <v>98.09</v>
      </c>
      <c r="L9" s="167">
        <v>98.09</v>
      </c>
      <c r="M9" s="167">
        <v>98.4</v>
      </c>
      <c r="N9" s="167">
        <v>98.4</v>
      </c>
      <c r="O9" s="167">
        <v>98.72</v>
      </c>
      <c r="P9" s="167">
        <v>98.72</v>
      </c>
      <c r="Q9" s="167">
        <v>98.72</v>
      </c>
      <c r="R9" s="167">
        <f t="shared" si="0"/>
        <v>98.09</v>
      </c>
      <c r="S9" s="167">
        <v>98.72</v>
      </c>
      <c r="T9" s="167">
        <f t="shared" si="1"/>
        <v>0.62999999999999545</v>
      </c>
      <c r="U9" s="239">
        <v>5</v>
      </c>
      <c r="V9" s="239">
        <v>9</v>
      </c>
      <c r="W9" s="239">
        <f t="shared" si="2"/>
        <v>14</v>
      </c>
      <c r="X9" s="240">
        <v>8</v>
      </c>
    </row>
    <row r="10" spans="1:24" ht="39" customHeight="1" x14ac:dyDescent="0.25">
      <c r="A10" s="241" t="s">
        <v>46</v>
      </c>
      <c r="B10" s="229" t="s">
        <v>63</v>
      </c>
      <c r="C10" s="229" t="s">
        <v>213</v>
      </c>
      <c r="D10" s="229" t="s">
        <v>214</v>
      </c>
      <c r="E10" s="229" t="s">
        <v>215</v>
      </c>
      <c r="F10" s="229" t="s">
        <v>235</v>
      </c>
      <c r="G10" s="242" t="s">
        <v>236</v>
      </c>
      <c r="H10" s="229" t="s">
        <v>218</v>
      </c>
      <c r="I10" s="229" t="s">
        <v>237</v>
      </c>
      <c r="J10" s="171">
        <v>98.6</v>
      </c>
      <c r="K10" s="171">
        <v>98.9</v>
      </c>
      <c r="L10" s="171">
        <v>98.9</v>
      </c>
      <c r="M10" s="171">
        <v>99</v>
      </c>
      <c r="N10" s="171">
        <v>99</v>
      </c>
      <c r="O10" s="171">
        <v>99</v>
      </c>
      <c r="P10" s="171">
        <v>99</v>
      </c>
      <c r="Q10" s="171">
        <v>99</v>
      </c>
      <c r="R10" s="171">
        <f t="shared" si="0"/>
        <v>98.9</v>
      </c>
      <c r="S10" s="171">
        <v>99</v>
      </c>
      <c r="T10" s="171">
        <f t="shared" si="1"/>
        <v>9.9999999999994316E-2</v>
      </c>
      <c r="U10" s="243">
        <v>8</v>
      </c>
      <c r="V10" s="243">
        <v>7</v>
      </c>
      <c r="W10" s="243">
        <f t="shared" si="2"/>
        <v>15</v>
      </c>
      <c r="X10" s="244">
        <v>9</v>
      </c>
    </row>
    <row r="11" spans="1:24" ht="15" customHeight="1" x14ac:dyDescent="0.25">
      <c r="A11" s="245"/>
      <c r="B11" s="216"/>
      <c r="C11" s="216"/>
      <c r="D11" s="216"/>
      <c r="E11" s="216"/>
      <c r="F11" s="216"/>
      <c r="G11" s="216"/>
      <c r="H11" s="216"/>
      <c r="I11" s="216"/>
      <c r="J11" s="216"/>
      <c r="K11" s="216"/>
      <c r="L11" s="216"/>
      <c r="M11" s="216"/>
      <c r="N11" s="216"/>
      <c r="O11" s="216"/>
      <c r="P11" s="216"/>
      <c r="Q11" s="216"/>
      <c r="R11" s="216"/>
      <c r="S11" s="216"/>
      <c r="T11" s="216"/>
      <c r="U11" s="246"/>
      <c r="V11" s="246"/>
      <c r="W11" s="246"/>
      <c r="X11" s="247"/>
    </row>
    <row r="12" spans="1:24" ht="15" customHeight="1" x14ac:dyDescent="0.25">
      <c r="A12" s="76"/>
      <c r="B12" s="41"/>
      <c r="C12" s="41"/>
      <c r="D12" s="41"/>
      <c r="E12" s="41"/>
      <c r="F12" s="41"/>
      <c r="G12" s="41"/>
      <c r="H12" s="41"/>
      <c r="I12" s="41"/>
      <c r="J12" s="41"/>
      <c r="K12" s="41"/>
      <c r="L12" s="41"/>
      <c r="M12" s="41"/>
      <c r="N12" s="41"/>
      <c r="O12" s="41"/>
      <c r="P12" s="41"/>
      <c r="Q12" s="41"/>
      <c r="R12" s="41"/>
      <c r="S12" s="41"/>
      <c r="T12" s="41"/>
      <c r="U12" s="177"/>
      <c r="V12" s="177"/>
      <c r="W12" s="177"/>
      <c r="X12" s="81"/>
    </row>
    <row r="13" spans="1:24" ht="15" customHeight="1" x14ac:dyDescent="0.25">
      <c r="A13" s="76"/>
      <c r="B13" s="41"/>
      <c r="C13" s="41"/>
      <c r="D13" s="41"/>
      <c r="E13" s="41"/>
      <c r="F13" s="41"/>
      <c r="G13" s="41"/>
      <c r="H13" s="41"/>
      <c r="I13" s="41"/>
      <c r="J13" s="41"/>
      <c r="K13" s="41"/>
      <c r="L13" s="41"/>
      <c r="M13" s="41"/>
      <c r="N13" s="41"/>
      <c r="O13" s="41"/>
      <c r="P13" s="41"/>
      <c r="Q13" s="41"/>
      <c r="R13" s="41"/>
      <c r="S13" s="41"/>
      <c r="T13" s="41"/>
      <c r="U13" s="177"/>
      <c r="V13" s="177"/>
      <c r="W13" s="177"/>
      <c r="X13" s="81"/>
    </row>
    <row r="14" spans="1:24" ht="15" customHeight="1" x14ac:dyDescent="0.25">
      <c r="A14" s="76"/>
      <c r="B14" s="41"/>
      <c r="C14" s="41"/>
      <c r="D14" s="41"/>
      <c r="E14" s="41"/>
      <c r="F14" s="41"/>
      <c r="G14" s="41"/>
      <c r="H14" s="41"/>
      <c r="I14" s="41"/>
      <c r="J14" s="41"/>
      <c r="K14" s="41"/>
      <c r="L14" s="41"/>
      <c r="M14" s="41"/>
      <c r="N14" s="41"/>
      <c r="O14" s="41"/>
      <c r="P14" s="41"/>
      <c r="Q14" s="41"/>
      <c r="R14" s="41"/>
      <c r="S14" s="41"/>
      <c r="T14" s="41"/>
      <c r="U14" s="177"/>
      <c r="V14" s="177"/>
      <c r="W14" s="177"/>
      <c r="X14" s="81"/>
    </row>
    <row r="15" spans="1:24" ht="15" customHeight="1" x14ac:dyDescent="0.25">
      <c r="A15" s="76"/>
      <c r="B15" s="41"/>
      <c r="C15" s="41"/>
      <c r="D15" s="41"/>
      <c r="E15" s="41"/>
      <c r="F15" s="41"/>
      <c r="G15" s="41"/>
      <c r="H15" s="41"/>
      <c r="I15" s="41"/>
      <c r="J15" s="41"/>
      <c r="K15" s="41"/>
      <c r="L15" s="41"/>
      <c r="M15" s="41"/>
      <c r="N15" s="41"/>
      <c r="O15" s="41"/>
      <c r="P15" s="41"/>
      <c r="Q15" s="41"/>
      <c r="R15" s="41"/>
      <c r="S15" s="41"/>
      <c r="T15" s="41"/>
      <c r="U15" s="177"/>
      <c r="V15" s="177"/>
      <c r="W15" s="177"/>
      <c r="X15" s="81"/>
    </row>
    <row r="16" spans="1:24" ht="15" customHeight="1" x14ac:dyDescent="0.25">
      <c r="A16" s="76"/>
      <c r="B16" s="41"/>
      <c r="C16" s="41"/>
      <c r="D16" s="41"/>
      <c r="E16" s="41"/>
      <c r="F16" s="41"/>
      <c r="G16" s="41"/>
      <c r="H16" s="41"/>
      <c r="I16" s="41"/>
      <c r="J16" s="41"/>
      <c r="K16" s="41"/>
      <c r="L16" s="41"/>
      <c r="M16" s="41"/>
      <c r="N16" s="41"/>
      <c r="O16" s="41"/>
      <c r="P16" s="41"/>
      <c r="Q16" s="41"/>
      <c r="R16" s="41"/>
      <c r="S16" s="41"/>
      <c r="T16" s="41"/>
      <c r="U16" s="177"/>
      <c r="V16" s="177"/>
      <c r="W16" s="177"/>
      <c r="X16" s="81"/>
    </row>
    <row r="17" spans="1:24" ht="15" customHeight="1" x14ac:dyDescent="0.25">
      <c r="A17" s="76"/>
      <c r="B17" s="41"/>
      <c r="C17" s="41"/>
      <c r="D17" s="41"/>
      <c r="E17" s="41"/>
      <c r="F17" s="41"/>
      <c r="G17" s="41"/>
      <c r="H17" s="41"/>
      <c r="I17" s="41"/>
      <c r="J17" s="41"/>
      <c r="K17" s="41"/>
      <c r="L17" s="41"/>
      <c r="M17" s="41"/>
      <c r="N17" s="41"/>
      <c r="O17" s="41"/>
      <c r="P17" s="41"/>
      <c r="Q17" s="41"/>
      <c r="R17" s="41"/>
      <c r="S17" s="41"/>
      <c r="T17" s="41"/>
      <c r="U17" s="177"/>
      <c r="V17" s="177"/>
      <c r="W17" s="177"/>
      <c r="X17" s="81"/>
    </row>
    <row r="18" spans="1:24" ht="15" customHeight="1" x14ac:dyDescent="0.25">
      <c r="A18" s="76"/>
      <c r="B18" s="41"/>
      <c r="C18" s="41"/>
      <c r="D18" s="41"/>
      <c r="E18" s="41"/>
      <c r="F18" s="41"/>
      <c r="G18" s="41"/>
      <c r="H18" s="41"/>
      <c r="I18" s="41"/>
      <c r="J18" s="41"/>
      <c r="K18" s="41"/>
      <c r="L18" s="41"/>
      <c r="M18" s="41"/>
      <c r="N18" s="41"/>
      <c r="O18" s="41"/>
      <c r="P18" s="41"/>
      <c r="Q18" s="41"/>
      <c r="R18" s="41"/>
      <c r="S18" s="41"/>
      <c r="T18" s="41"/>
      <c r="U18" s="41"/>
      <c r="V18" s="41"/>
      <c r="W18" s="41"/>
      <c r="X18" s="42"/>
    </row>
    <row r="19" spans="1:24" ht="15" customHeight="1" x14ac:dyDescent="0.25">
      <c r="A19" s="76"/>
      <c r="B19" s="41"/>
      <c r="C19" s="41"/>
      <c r="D19" s="41"/>
      <c r="E19" s="41"/>
      <c r="F19" s="41"/>
      <c r="G19" s="41"/>
      <c r="H19" s="41"/>
      <c r="I19" s="41"/>
      <c r="J19" s="41"/>
      <c r="K19" s="41"/>
      <c r="L19" s="41"/>
      <c r="M19" s="41"/>
      <c r="N19" s="41"/>
      <c r="O19" s="41"/>
      <c r="P19" s="41"/>
      <c r="Q19" s="41"/>
      <c r="R19" s="41"/>
      <c r="S19" s="41"/>
      <c r="T19" s="41"/>
      <c r="U19" s="41"/>
      <c r="V19" s="41"/>
      <c r="W19" s="41"/>
      <c r="X19" s="42"/>
    </row>
    <row r="20" spans="1:24" ht="15" customHeight="1" x14ac:dyDescent="0.25">
      <c r="A20" s="116"/>
      <c r="B20" s="118"/>
      <c r="C20" s="118"/>
      <c r="D20" s="118"/>
      <c r="E20" s="118"/>
      <c r="F20" s="118"/>
      <c r="G20" s="118"/>
      <c r="H20" s="118"/>
      <c r="I20" s="118"/>
      <c r="J20" s="118"/>
      <c r="K20" s="118"/>
      <c r="L20" s="118"/>
      <c r="M20" s="118"/>
      <c r="N20" s="118"/>
      <c r="O20" s="118"/>
      <c r="P20" s="118"/>
      <c r="Q20" s="118"/>
      <c r="R20" s="118"/>
      <c r="S20" s="118"/>
      <c r="T20" s="118"/>
      <c r="U20" s="118"/>
      <c r="V20" s="118"/>
      <c r="W20" s="118"/>
      <c r="X20" s="119"/>
    </row>
  </sheetData>
  <pageMargins left="0.7" right="0.7" top="0.75" bottom="0.75" header="0.3" footer="0.3"/>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9.140625" defaultRowHeight="15" customHeight="1" x14ac:dyDescent="0.25"/>
  <cols>
    <col min="1" max="1" width="6.28515625" style="248" customWidth="1"/>
    <col min="2" max="2" width="9.28515625" style="248" customWidth="1"/>
    <col min="3" max="3" width="38.28515625" style="248" customWidth="1"/>
    <col min="4" max="4" width="13.140625" style="248" customWidth="1"/>
    <col min="5" max="5" width="4.42578125" style="248" customWidth="1"/>
    <col min="6" max="6" width="18.140625" style="248" customWidth="1"/>
    <col min="7" max="7" width="91.140625" style="248" customWidth="1"/>
    <col min="8" max="8" width="7.28515625" style="248" customWidth="1"/>
    <col min="9" max="9" width="110.42578125" style="248" customWidth="1"/>
    <col min="10" max="10" width="7.7109375" style="248" customWidth="1"/>
    <col min="11" max="12" width="17.7109375" style="248" customWidth="1"/>
    <col min="13" max="17" width="7.7109375" style="248" customWidth="1"/>
    <col min="18" max="19" width="10.28515625" style="248" customWidth="1"/>
    <col min="20" max="20" width="18.140625" style="248" customWidth="1"/>
    <col min="21" max="21" width="8" style="248" customWidth="1"/>
    <col min="22" max="256" width="9.140625" style="248" customWidth="1"/>
  </cols>
  <sheetData>
    <row r="1" spans="1:24" ht="60" customHeight="1" x14ac:dyDescent="0.25">
      <c r="A1" s="232" t="s">
        <v>37</v>
      </c>
      <c r="B1" s="233" t="s">
        <v>80</v>
      </c>
      <c r="C1" s="233" t="s">
        <v>110</v>
      </c>
      <c r="D1" s="233" t="s">
        <v>111</v>
      </c>
      <c r="E1" s="233" t="s">
        <v>112</v>
      </c>
      <c r="F1" s="233" t="s">
        <v>113</v>
      </c>
      <c r="G1" s="233" t="s">
        <v>114</v>
      </c>
      <c r="H1" s="233" t="s">
        <v>115</v>
      </c>
      <c r="I1" s="233" t="s">
        <v>116</v>
      </c>
      <c r="J1" s="233" t="s">
        <v>117</v>
      </c>
      <c r="K1" s="234" t="s">
        <v>118</v>
      </c>
      <c r="L1" s="234" t="s">
        <v>119</v>
      </c>
      <c r="M1" s="233" t="s">
        <v>120</v>
      </c>
      <c r="N1" s="233" t="s">
        <v>121</v>
      </c>
      <c r="O1" s="233" t="s">
        <v>122</v>
      </c>
      <c r="P1" s="233" t="s">
        <v>123</v>
      </c>
      <c r="Q1" s="233" t="s">
        <v>124</v>
      </c>
      <c r="R1" s="233" t="s">
        <v>125</v>
      </c>
      <c r="S1" s="233" t="s">
        <v>126</v>
      </c>
      <c r="T1" s="233" t="s">
        <v>127</v>
      </c>
      <c r="U1" s="158" t="s">
        <v>128</v>
      </c>
      <c r="V1" s="158" t="s">
        <v>129</v>
      </c>
      <c r="W1" s="158" t="s">
        <v>130</v>
      </c>
      <c r="X1" s="159" t="s">
        <v>131</v>
      </c>
    </row>
    <row r="2" spans="1:24" ht="15" customHeight="1" x14ac:dyDescent="0.25">
      <c r="A2" s="235" t="s">
        <v>46</v>
      </c>
      <c r="B2" s="215" t="s">
        <v>47</v>
      </c>
      <c r="C2" s="215" t="s">
        <v>239</v>
      </c>
      <c r="D2" s="215" t="s">
        <v>240</v>
      </c>
      <c r="E2" s="215" t="s">
        <v>241</v>
      </c>
      <c r="F2" s="215" t="s">
        <v>242</v>
      </c>
      <c r="G2" s="215" t="s">
        <v>243</v>
      </c>
      <c r="H2" s="215" t="s">
        <v>244</v>
      </c>
      <c r="I2" s="215" t="s">
        <v>245</v>
      </c>
      <c r="J2" s="163">
        <v>109</v>
      </c>
      <c r="K2" s="163">
        <v>85</v>
      </c>
      <c r="L2" s="163">
        <v>46</v>
      </c>
      <c r="M2" s="163">
        <v>34</v>
      </c>
      <c r="N2" s="163">
        <v>30</v>
      </c>
      <c r="O2" s="163">
        <v>27</v>
      </c>
      <c r="P2" s="163">
        <v>23</v>
      </c>
      <c r="Q2" s="163">
        <v>19</v>
      </c>
      <c r="R2" s="163">
        <f t="shared" ref="R2:R10" si="0">L2</f>
        <v>46</v>
      </c>
      <c r="S2" s="163">
        <v>19</v>
      </c>
      <c r="T2" s="249">
        <f t="shared" ref="T2:T10" si="1">(S2/R2-1)*100</f>
        <v>-58.695652173913039</v>
      </c>
      <c r="U2" s="236">
        <v>1</v>
      </c>
      <c r="V2" s="236">
        <v>3</v>
      </c>
      <c r="W2" s="236">
        <f t="shared" ref="W2:W10" si="2">U2+V2</f>
        <v>4</v>
      </c>
      <c r="X2" s="237">
        <v>2</v>
      </c>
    </row>
    <row r="3" spans="1:24" ht="15" customHeight="1" x14ac:dyDescent="0.25">
      <c r="A3" s="238" t="s">
        <v>46</v>
      </c>
      <c r="B3" s="100" t="s">
        <v>49</v>
      </c>
      <c r="C3" s="100" t="s">
        <v>239</v>
      </c>
      <c r="D3" s="100" t="s">
        <v>240</v>
      </c>
      <c r="E3" s="100" t="s">
        <v>241</v>
      </c>
      <c r="F3" s="41"/>
      <c r="G3" s="41"/>
      <c r="H3" s="100" t="s">
        <v>139</v>
      </c>
      <c r="I3" s="41"/>
      <c r="J3" s="250">
        <v>31</v>
      </c>
      <c r="K3" s="250">
        <v>30.008069396812591</v>
      </c>
      <c r="L3" s="250">
        <v>29.169914753438778</v>
      </c>
      <c r="M3" s="250">
        <v>27.60616328394207</v>
      </c>
      <c r="N3" s="250">
        <v>26.647727704073429</v>
      </c>
      <c r="O3" s="250">
        <v>24.82171932972059</v>
      </c>
      <c r="P3" s="250">
        <v>23.104188003749261</v>
      </c>
      <c r="Q3" s="250">
        <v>20.272943037974681</v>
      </c>
      <c r="R3" s="250">
        <f t="shared" si="0"/>
        <v>29.169914753438778</v>
      </c>
      <c r="S3" s="250">
        <v>20.272943037974681</v>
      </c>
      <c r="T3" s="251">
        <f t="shared" si="1"/>
        <v>-30.500506397315586</v>
      </c>
      <c r="U3" s="239">
        <v>4</v>
      </c>
      <c r="V3" s="239">
        <v>4</v>
      </c>
      <c r="W3" s="239">
        <f t="shared" si="2"/>
        <v>8</v>
      </c>
      <c r="X3" s="240">
        <v>3.5</v>
      </c>
    </row>
    <row r="4" spans="1:24" ht="15" customHeight="1" x14ac:dyDescent="0.25">
      <c r="A4" s="238" t="s">
        <v>46</v>
      </c>
      <c r="B4" s="100" t="s">
        <v>55</v>
      </c>
      <c r="C4" s="100" t="s">
        <v>239</v>
      </c>
      <c r="D4" s="100" t="s">
        <v>240</v>
      </c>
      <c r="E4" s="100" t="s">
        <v>241</v>
      </c>
      <c r="F4" s="100" t="s">
        <v>246</v>
      </c>
      <c r="G4" s="100" t="s">
        <v>247</v>
      </c>
      <c r="H4" s="100" t="s">
        <v>139</v>
      </c>
      <c r="I4" s="100" t="s">
        <v>248</v>
      </c>
      <c r="J4" s="167">
        <v>23</v>
      </c>
      <c r="K4" s="167">
        <v>24</v>
      </c>
      <c r="L4" s="167">
        <v>22</v>
      </c>
      <c r="M4" s="167">
        <v>21</v>
      </c>
      <c r="N4" s="167">
        <v>20</v>
      </c>
      <c r="O4" s="167">
        <v>19</v>
      </c>
      <c r="P4" s="167">
        <v>18</v>
      </c>
      <c r="Q4" s="167">
        <v>17</v>
      </c>
      <c r="R4" s="167">
        <f t="shared" si="0"/>
        <v>22</v>
      </c>
      <c r="S4" s="167">
        <v>17</v>
      </c>
      <c r="T4" s="251">
        <f t="shared" si="1"/>
        <v>-22.72727272727273</v>
      </c>
      <c r="U4" s="239">
        <v>6</v>
      </c>
      <c r="V4" s="239">
        <v>2</v>
      </c>
      <c r="W4" s="239">
        <f t="shared" si="2"/>
        <v>8</v>
      </c>
      <c r="X4" s="240">
        <v>3.5</v>
      </c>
    </row>
    <row r="5" spans="1:24" ht="39" customHeight="1" x14ac:dyDescent="0.25">
      <c r="A5" s="238" t="s">
        <v>46</v>
      </c>
      <c r="B5" s="100" t="s">
        <v>53</v>
      </c>
      <c r="C5" s="100" t="s">
        <v>239</v>
      </c>
      <c r="D5" s="100" t="s">
        <v>240</v>
      </c>
      <c r="E5" s="100" t="s">
        <v>241</v>
      </c>
      <c r="F5" s="100" t="s">
        <v>249</v>
      </c>
      <c r="G5" s="100" t="s">
        <v>250</v>
      </c>
      <c r="H5" s="100" t="s">
        <v>139</v>
      </c>
      <c r="I5" s="252" t="s">
        <v>251</v>
      </c>
      <c r="J5" s="167">
        <v>43</v>
      </c>
      <c r="K5" s="167">
        <v>41</v>
      </c>
      <c r="L5" s="167">
        <v>33</v>
      </c>
      <c r="M5" s="167">
        <v>25</v>
      </c>
      <c r="N5" s="167">
        <v>24</v>
      </c>
      <c r="O5" s="167">
        <v>23</v>
      </c>
      <c r="P5" s="167">
        <v>23</v>
      </c>
      <c r="Q5" s="167">
        <v>22</v>
      </c>
      <c r="R5" s="167">
        <f t="shared" si="0"/>
        <v>33</v>
      </c>
      <c r="S5" s="167">
        <f>Q5</f>
        <v>22</v>
      </c>
      <c r="T5" s="251">
        <f t="shared" si="1"/>
        <v>-33.333333333333336</v>
      </c>
      <c r="U5" s="239">
        <v>3</v>
      </c>
      <c r="V5" s="239">
        <v>6</v>
      </c>
      <c r="W5" s="239">
        <f t="shared" si="2"/>
        <v>9</v>
      </c>
      <c r="X5" s="240">
        <v>5</v>
      </c>
    </row>
    <row r="6" spans="1:24" ht="15" customHeight="1" x14ac:dyDescent="0.25">
      <c r="A6" s="238" t="s">
        <v>46</v>
      </c>
      <c r="B6" s="100" t="s">
        <v>63</v>
      </c>
      <c r="C6" s="100" t="s">
        <v>239</v>
      </c>
      <c r="D6" s="100" t="s">
        <v>240</v>
      </c>
      <c r="E6" s="100" t="s">
        <v>241</v>
      </c>
      <c r="F6" s="100" t="s">
        <v>252</v>
      </c>
      <c r="G6" s="100" t="s">
        <v>238</v>
      </c>
      <c r="H6" s="100" t="s">
        <v>139</v>
      </c>
      <c r="I6" s="100" t="s">
        <v>253</v>
      </c>
      <c r="J6" s="167">
        <v>30</v>
      </c>
      <c r="K6" s="167">
        <v>29</v>
      </c>
      <c r="L6" s="167">
        <v>29</v>
      </c>
      <c r="M6" s="167">
        <v>25</v>
      </c>
      <c r="N6" s="167">
        <v>24</v>
      </c>
      <c r="O6" s="167">
        <v>23</v>
      </c>
      <c r="P6" s="167">
        <v>22</v>
      </c>
      <c r="Q6" s="167">
        <v>21</v>
      </c>
      <c r="R6" s="167">
        <f t="shared" si="0"/>
        <v>29</v>
      </c>
      <c r="S6" s="167">
        <v>21</v>
      </c>
      <c r="T6" s="251">
        <f t="shared" si="1"/>
        <v>-27.586206896551722</v>
      </c>
      <c r="U6" s="239">
        <v>5</v>
      </c>
      <c r="V6" s="239">
        <v>5</v>
      </c>
      <c r="W6" s="239">
        <f t="shared" si="2"/>
        <v>10</v>
      </c>
      <c r="X6" s="240">
        <v>6</v>
      </c>
    </row>
    <row r="7" spans="1:24" ht="15" customHeight="1" x14ac:dyDescent="0.25">
      <c r="A7" s="238" t="s">
        <v>46</v>
      </c>
      <c r="B7" s="100" t="s">
        <v>51</v>
      </c>
      <c r="C7" s="100" t="s">
        <v>239</v>
      </c>
      <c r="D7" s="100" t="s">
        <v>240</v>
      </c>
      <c r="E7" s="100" t="s">
        <v>241</v>
      </c>
      <c r="F7" s="100" t="s">
        <v>254</v>
      </c>
      <c r="G7" s="100" t="s">
        <v>238</v>
      </c>
      <c r="H7" s="100" t="s">
        <v>139</v>
      </c>
      <c r="I7" s="100" t="s">
        <v>255</v>
      </c>
      <c r="J7" s="167">
        <v>16.68</v>
      </c>
      <c r="K7" s="167">
        <v>25.01</v>
      </c>
      <c r="L7" s="167">
        <v>25.01</v>
      </c>
      <c r="M7" s="167">
        <v>24.01</v>
      </c>
      <c r="N7" s="167">
        <v>22.35</v>
      </c>
      <c r="O7" s="167">
        <v>20.350000000000001</v>
      </c>
      <c r="P7" s="167">
        <v>18.010000000000002</v>
      </c>
      <c r="Q7" s="167">
        <v>14.34</v>
      </c>
      <c r="R7" s="167">
        <f t="shared" si="0"/>
        <v>25.01</v>
      </c>
      <c r="S7" s="167">
        <v>14.34</v>
      </c>
      <c r="T7" s="251">
        <f t="shared" si="1"/>
        <v>-42.662934826069574</v>
      </c>
      <c r="U7" s="239">
        <v>2</v>
      </c>
      <c r="V7" s="239">
        <v>1</v>
      </c>
      <c r="W7" s="239">
        <f t="shared" si="2"/>
        <v>3</v>
      </c>
      <c r="X7" s="240">
        <v>1</v>
      </c>
    </row>
    <row r="8" spans="1:24" ht="15" customHeight="1" x14ac:dyDescent="0.25">
      <c r="A8" s="238" t="s">
        <v>46</v>
      </c>
      <c r="B8" s="100" t="s">
        <v>57</v>
      </c>
      <c r="C8" s="100" t="s">
        <v>239</v>
      </c>
      <c r="D8" s="100" t="s">
        <v>240</v>
      </c>
      <c r="E8" s="100" t="s">
        <v>241</v>
      </c>
      <c r="F8" s="100" t="s">
        <v>256</v>
      </c>
      <c r="G8" s="100" t="s">
        <v>257</v>
      </c>
      <c r="H8" s="100" t="s">
        <v>139</v>
      </c>
      <c r="I8" s="100" t="s">
        <v>258</v>
      </c>
      <c r="J8" s="167">
        <v>29.29</v>
      </c>
      <c r="K8" s="167">
        <v>27.71</v>
      </c>
      <c r="L8" s="167">
        <v>27.41</v>
      </c>
      <c r="M8" s="167">
        <v>26.43</v>
      </c>
      <c r="N8" s="167">
        <v>25.45</v>
      </c>
      <c r="O8" s="167">
        <v>24.47</v>
      </c>
      <c r="P8" s="167">
        <v>23.48</v>
      </c>
      <c r="Q8" s="167">
        <v>22.49</v>
      </c>
      <c r="R8" s="167">
        <f t="shared" si="0"/>
        <v>27.41</v>
      </c>
      <c r="S8" s="167">
        <v>22.49</v>
      </c>
      <c r="T8" s="251">
        <f t="shared" si="1"/>
        <v>-17.949653411163812</v>
      </c>
      <c r="U8" s="239">
        <v>7</v>
      </c>
      <c r="V8" s="239">
        <v>7</v>
      </c>
      <c r="W8" s="239">
        <f t="shared" si="2"/>
        <v>14</v>
      </c>
      <c r="X8" s="240">
        <v>7</v>
      </c>
    </row>
    <row r="9" spans="1:24" ht="15" customHeight="1" x14ac:dyDescent="0.25">
      <c r="A9" s="238" t="s">
        <v>46</v>
      </c>
      <c r="B9" s="100" t="s">
        <v>61</v>
      </c>
      <c r="C9" s="100" t="s">
        <v>239</v>
      </c>
      <c r="D9" s="100" t="s">
        <v>240</v>
      </c>
      <c r="E9" s="100" t="s">
        <v>241</v>
      </c>
      <c r="F9" s="100" t="s">
        <v>259</v>
      </c>
      <c r="G9" s="100" t="s">
        <v>260</v>
      </c>
      <c r="H9" s="100" t="s">
        <v>139</v>
      </c>
      <c r="I9" s="100" t="s">
        <v>261</v>
      </c>
      <c r="J9" s="167">
        <v>28</v>
      </c>
      <c r="K9" s="167">
        <v>28</v>
      </c>
      <c r="L9" s="167">
        <v>28</v>
      </c>
      <c r="M9" s="167">
        <v>27</v>
      </c>
      <c r="N9" s="167">
        <v>26</v>
      </c>
      <c r="O9" s="167">
        <v>25</v>
      </c>
      <c r="P9" s="167">
        <v>24</v>
      </c>
      <c r="Q9" s="167">
        <v>23</v>
      </c>
      <c r="R9" s="167">
        <f t="shared" si="0"/>
        <v>28</v>
      </c>
      <c r="S9" s="167">
        <v>23</v>
      </c>
      <c r="T9" s="251">
        <f t="shared" si="1"/>
        <v>-17.857142857142861</v>
      </c>
      <c r="U9" s="239">
        <v>8</v>
      </c>
      <c r="V9" s="239">
        <v>9</v>
      </c>
      <c r="W9" s="239">
        <f t="shared" si="2"/>
        <v>17</v>
      </c>
      <c r="X9" s="240">
        <v>8.5</v>
      </c>
    </row>
    <row r="10" spans="1:24" ht="15" customHeight="1" x14ac:dyDescent="0.25">
      <c r="A10" s="241" t="s">
        <v>46</v>
      </c>
      <c r="B10" s="229" t="s">
        <v>59</v>
      </c>
      <c r="C10" s="229" t="s">
        <v>239</v>
      </c>
      <c r="D10" s="229" t="s">
        <v>240</v>
      </c>
      <c r="E10" s="229" t="s">
        <v>241</v>
      </c>
      <c r="F10" s="229" t="s">
        <v>262</v>
      </c>
      <c r="G10" s="229" t="s">
        <v>238</v>
      </c>
      <c r="H10" s="229" t="s">
        <v>139</v>
      </c>
      <c r="I10" s="229" t="s">
        <v>263</v>
      </c>
      <c r="J10" s="171">
        <v>24.771000000000001</v>
      </c>
      <c r="K10" s="171">
        <v>24.513999999999999</v>
      </c>
      <c r="L10" s="171">
        <v>24.385999999999999</v>
      </c>
      <c r="M10" s="171">
        <v>23.73</v>
      </c>
      <c r="N10" s="171">
        <v>23.472000000000001</v>
      </c>
      <c r="O10" s="171">
        <v>23.213999999999999</v>
      </c>
      <c r="P10" s="171">
        <v>22.956</v>
      </c>
      <c r="Q10" s="171">
        <v>22.698</v>
      </c>
      <c r="R10" s="171">
        <f t="shared" si="0"/>
        <v>24.385999999999999</v>
      </c>
      <c r="S10" s="171">
        <v>22.698</v>
      </c>
      <c r="T10" s="253">
        <f t="shared" si="1"/>
        <v>-6.9220044287706006</v>
      </c>
      <c r="U10" s="243">
        <v>9</v>
      </c>
      <c r="V10" s="243">
        <v>8</v>
      </c>
      <c r="W10" s="243">
        <f t="shared" si="2"/>
        <v>17</v>
      </c>
      <c r="X10" s="244">
        <v>8.5</v>
      </c>
    </row>
    <row r="11" spans="1:24" ht="15" customHeight="1" x14ac:dyDescent="0.25">
      <c r="A11" s="245"/>
      <c r="B11" s="216"/>
      <c r="C11" s="216"/>
      <c r="D11" s="216"/>
      <c r="E11" s="216"/>
      <c r="F11" s="216"/>
      <c r="G11" s="216"/>
      <c r="H11" s="216"/>
      <c r="I11" s="216"/>
      <c r="J11" s="216"/>
      <c r="K11" s="216"/>
      <c r="L11" s="216"/>
      <c r="M11" s="216"/>
      <c r="N11" s="216"/>
      <c r="O11" s="216"/>
      <c r="P11" s="216"/>
      <c r="Q11" s="216"/>
      <c r="R11" s="216"/>
      <c r="S11" s="216"/>
      <c r="T11" s="216"/>
      <c r="U11" s="246"/>
      <c r="V11" s="246"/>
      <c r="W11" s="246"/>
      <c r="X11" s="247"/>
    </row>
    <row r="12" spans="1:24" ht="15" customHeight="1" x14ac:dyDescent="0.25">
      <c r="A12" s="76"/>
      <c r="B12" s="41"/>
      <c r="C12" s="41"/>
      <c r="D12" s="41"/>
      <c r="E12" s="41"/>
      <c r="F12" s="41"/>
      <c r="G12" s="41"/>
      <c r="H12" s="41"/>
      <c r="I12" s="41"/>
      <c r="J12" s="41"/>
      <c r="K12" s="41"/>
      <c r="L12" s="41"/>
      <c r="M12" s="41"/>
      <c r="N12" s="41"/>
      <c r="O12" s="41"/>
      <c r="P12" s="41"/>
      <c r="Q12" s="41"/>
      <c r="R12" s="41"/>
      <c r="S12" s="41"/>
      <c r="T12" s="41"/>
      <c r="U12" s="177"/>
      <c r="V12" s="177"/>
      <c r="W12" s="177"/>
      <c r="X12" s="81"/>
    </row>
    <row r="13" spans="1:24" ht="15" customHeight="1" x14ac:dyDescent="0.25">
      <c r="A13" s="76"/>
      <c r="B13" s="41"/>
      <c r="C13" s="41"/>
      <c r="D13" s="41"/>
      <c r="E13" s="41"/>
      <c r="F13" s="41"/>
      <c r="G13" s="41"/>
      <c r="H13" s="41"/>
      <c r="I13" s="41"/>
      <c r="J13" s="41"/>
      <c r="K13" s="41"/>
      <c r="L13" s="41"/>
      <c r="M13" s="41"/>
      <c r="N13" s="41"/>
      <c r="O13" s="41"/>
      <c r="P13" s="41"/>
      <c r="Q13" s="41"/>
      <c r="R13" s="41"/>
      <c r="S13" s="41"/>
      <c r="T13" s="41"/>
      <c r="U13" s="177"/>
      <c r="V13" s="177"/>
      <c r="W13" s="177"/>
      <c r="X13" s="81"/>
    </row>
    <row r="14" spans="1:24" ht="15" customHeight="1" x14ac:dyDescent="0.25">
      <c r="A14" s="76"/>
      <c r="B14" s="41"/>
      <c r="C14" s="41"/>
      <c r="D14" s="41"/>
      <c r="E14" s="41"/>
      <c r="F14" s="41"/>
      <c r="G14" s="41"/>
      <c r="H14" s="41"/>
      <c r="I14" s="41"/>
      <c r="J14" s="41"/>
      <c r="K14" s="41"/>
      <c r="L14" s="41"/>
      <c r="M14" s="41"/>
      <c r="N14" s="41"/>
      <c r="O14" s="41"/>
      <c r="P14" s="41"/>
      <c r="Q14" s="41"/>
      <c r="R14" s="41"/>
      <c r="S14" s="41"/>
      <c r="T14" s="41"/>
      <c r="U14" s="177"/>
      <c r="V14" s="177"/>
      <c r="W14" s="177"/>
      <c r="X14" s="81"/>
    </row>
    <row r="15" spans="1:24" ht="15" customHeight="1" x14ac:dyDescent="0.25">
      <c r="A15" s="254" t="s">
        <v>15</v>
      </c>
      <c r="B15" s="41"/>
      <c r="C15" s="41"/>
      <c r="D15" s="41"/>
      <c r="E15" s="41"/>
      <c r="F15" s="41"/>
      <c r="G15" s="41"/>
      <c r="H15" s="41"/>
      <c r="I15" s="41"/>
      <c r="J15" s="41"/>
      <c r="K15" s="41"/>
      <c r="L15" s="41"/>
      <c r="M15" s="41"/>
      <c r="N15" s="41"/>
      <c r="O15" s="41"/>
      <c r="P15" s="41"/>
      <c r="Q15" s="41"/>
      <c r="R15" s="41"/>
      <c r="S15" s="41"/>
      <c r="T15" s="41"/>
      <c r="U15" s="177"/>
      <c r="V15" s="177"/>
      <c r="W15" s="177"/>
      <c r="X15" s="81"/>
    </row>
    <row r="16" spans="1:24" ht="15.95" customHeight="1" x14ac:dyDescent="0.25">
      <c r="A16" s="255" t="s">
        <v>264</v>
      </c>
      <c r="B16" s="41"/>
      <c r="C16" s="41"/>
      <c r="D16" s="41"/>
      <c r="E16" s="41"/>
      <c r="F16" s="41"/>
      <c r="G16" s="41"/>
      <c r="H16" s="41"/>
      <c r="I16" s="41"/>
      <c r="J16" s="41"/>
      <c r="K16" s="41"/>
      <c r="L16" s="41"/>
      <c r="M16" s="41"/>
      <c r="N16" s="41"/>
      <c r="O16" s="41"/>
      <c r="P16" s="41"/>
      <c r="Q16" s="41"/>
      <c r="R16" s="41"/>
      <c r="S16" s="41"/>
      <c r="T16" s="41"/>
      <c r="U16" s="177"/>
      <c r="V16" s="177"/>
      <c r="W16" s="177"/>
      <c r="X16" s="81"/>
    </row>
    <row r="17" spans="1:24" ht="15" customHeight="1" x14ac:dyDescent="0.25">
      <c r="A17" s="76"/>
      <c r="B17" s="41"/>
      <c r="C17" s="41"/>
      <c r="D17" s="41"/>
      <c r="E17" s="41"/>
      <c r="F17" s="41"/>
      <c r="G17" s="41"/>
      <c r="H17" s="41"/>
      <c r="I17" s="41"/>
      <c r="J17" s="41"/>
      <c r="K17" s="41"/>
      <c r="L17" s="41"/>
      <c r="M17" s="41"/>
      <c r="N17" s="41"/>
      <c r="O17" s="41"/>
      <c r="P17" s="41"/>
      <c r="Q17" s="41"/>
      <c r="R17" s="41"/>
      <c r="S17" s="41"/>
      <c r="T17" s="41"/>
      <c r="U17" s="177"/>
      <c r="V17" s="177"/>
      <c r="W17" s="177"/>
      <c r="X17" s="81"/>
    </row>
    <row r="18" spans="1:24" ht="15" customHeight="1" x14ac:dyDescent="0.25">
      <c r="A18" s="76"/>
      <c r="B18" s="41"/>
      <c r="C18" s="41"/>
      <c r="D18" s="41"/>
      <c r="E18" s="41"/>
      <c r="F18" s="41"/>
      <c r="G18" s="41"/>
      <c r="H18" s="41"/>
      <c r="I18" s="41"/>
      <c r="J18" s="41"/>
      <c r="K18" s="41"/>
      <c r="L18" s="41"/>
      <c r="M18" s="41"/>
      <c r="N18" s="41"/>
      <c r="O18" s="41"/>
      <c r="P18" s="41"/>
      <c r="Q18" s="41"/>
      <c r="R18" s="41"/>
      <c r="S18" s="41"/>
      <c r="T18" s="41"/>
      <c r="U18" s="41"/>
      <c r="V18" s="41"/>
      <c r="W18" s="41"/>
      <c r="X18" s="42"/>
    </row>
    <row r="19" spans="1:24" ht="15" customHeight="1" x14ac:dyDescent="0.25">
      <c r="A19" s="76"/>
      <c r="B19" s="41"/>
      <c r="C19" s="41"/>
      <c r="D19" s="41"/>
      <c r="E19" s="41"/>
      <c r="F19" s="41"/>
      <c r="G19" s="41"/>
      <c r="H19" s="41"/>
      <c r="I19" s="41"/>
      <c r="J19" s="41"/>
      <c r="K19" s="41"/>
      <c r="L19" s="41"/>
      <c r="M19" s="41"/>
      <c r="N19" s="41"/>
      <c r="O19" s="41"/>
      <c r="P19" s="41"/>
      <c r="Q19" s="41"/>
      <c r="R19" s="41"/>
      <c r="S19" s="41"/>
      <c r="T19" s="41"/>
      <c r="U19" s="41"/>
      <c r="V19" s="41"/>
      <c r="W19" s="41"/>
      <c r="X19" s="42"/>
    </row>
    <row r="20" spans="1:24" ht="15" customHeight="1" x14ac:dyDescent="0.25">
      <c r="A20" s="116"/>
      <c r="B20" s="118"/>
      <c r="C20" s="118"/>
      <c r="D20" s="118"/>
      <c r="E20" s="118"/>
      <c r="F20" s="118"/>
      <c r="G20" s="118"/>
      <c r="H20" s="118"/>
      <c r="I20" s="118"/>
      <c r="J20" s="118"/>
      <c r="K20" s="118"/>
      <c r="L20" s="118"/>
      <c r="M20" s="118"/>
      <c r="N20" s="118"/>
      <c r="O20" s="118"/>
      <c r="P20" s="118"/>
      <c r="Q20" s="118"/>
      <c r="R20" s="118"/>
      <c r="S20" s="118"/>
      <c r="T20" s="118"/>
      <c r="U20" s="118"/>
      <c r="V20" s="118"/>
      <c r="W20" s="118"/>
      <c r="X20" s="119"/>
    </row>
  </sheetData>
  <pageMargins left="0.7" right="0.7" top="0.75" bottom="0.75" header="0.3" footer="0.3"/>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9.140625" defaultRowHeight="15" customHeight="1" x14ac:dyDescent="0.25"/>
  <cols>
    <col min="1" max="1" width="9.140625" style="256" customWidth="1"/>
    <col min="2" max="2" width="11.42578125" style="256" customWidth="1"/>
    <col min="3" max="8" width="9.140625" style="256" customWidth="1"/>
    <col min="9" max="9" width="128.42578125" style="256" customWidth="1"/>
    <col min="10" max="256" width="9.140625" style="256" customWidth="1"/>
  </cols>
  <sheetData>
    <row r="1" spans="1:24" ht="60" customHeight="1" x14ac:dyDescent="0.25">
      <c r="A1" s="232" t="s">
        <v>37</v>
      </c>
      <c r="B1" s="233" t="s">
        <v>80</v>
      </c>
      <c r="C1" s="233" t="s">
        <v>110</v>
      </c>
      <c r="D1" s="233" t="s">
        <v>111</v>
      </c>
      <c r="E1" s="233" t="s">
        <v>112</v>
      </c>
      <c r="F1" s="233" t="s">
        <v>113</v>
      </c>
      <c r="G1" s="233" t="s">
        <v>114</v>
      </c>
      <c r="H1" s="233" t="s">
        <v>115</v>
      </c>
      <c r="I1" s="233" t="s">
        <v>116</v>
      </c>
      <c r="J1" s="233" t="s">
        <v>117</v>
      </c>
      <c r="K1" s="234" t="s">
        <v>118</v>
      </c>
      <c r="L1" s="234" t="s">
        <v>119</v>
      </c>
      <c r="M1" s="233" t="s">
        <v>120</v>
      </c>
      <c r="N1" s="233" t="s">
        <v>121</v>
      </c>
      <c r="O1" s="233" t="s">
        <v>122</v>
      </c>
      <c r="P1" s="233" t="s">
        <v>123</v>
      </c>
      <c r="Q1" s="233" t="s">
        <v>124</v>
      </c>
      <c r="R1" s="233" t="s">
        <v>125</v>
      </c>
      <c r="S1" s="233" t="s">
        <v>126</v>
      </c>
      <c r="T1" s="233" t="s">
        <v>127</v>
      </c>
      <c r="U1" s="158" t="s">
        <v>128</v>
      </c>
      <c r="V1" s="158" t="s">
        <v>129</v>
      </c>
      <c r="W1" s="158" t="s">
        <v>130</v>
      </c>
      <c r="X1" s="159" t="s">
        <v>131</v>
      </c>
    </row>
    <row r="2" spans="1:24" ht="15" customHeight="1" x14ac:dyDescent="0.25">
      <c r="A2" s="235" t="s">
        <v>46</v>
      </c>
      <c r="B2" s="215" t="s">
        <v>57</v>
      </c>
      <c r="C2" s="215" t="s">
        <v>266</v>
      </c>
      <c r="D2" s="215" t="s">
        <v>267</v>
      </c>
      <c r="E2" s="215" t="s">
        <v>215</v>
      </c>
      <c r="F2" s="215" t="s">
        <v>268</v>
      </c>
      <c r="G2" s="215" t="s">
        <v>266</v>
      </c>
      <c r="H2" s="215" t="s">
        <v>218</v>
      </c>
      <c r="I2" s="215" t="s">
        <v>269</v>
      </c>
      <c r="J2" s="163">
        <v>4.1100000000000003</v>
      </c>
      <c r="K2" s="163">
        <v>4.1100000000000003</v>
      </c>
      <c r="L2" s="163">
        <v>4.1100000000000003</v>
      </c>
      <c r="M2" s="163">
        <v>4.1100000000000003</v>
      </c>
      <c r="N2" s="163">
        <v>4.07</v>
      </c>
      <c r="O2" s="163">
        <v>4.03</v>
      </c>
      <c r="P2" s="163">
        <v>3.99</v>
      </c>
      <c r="Q2" s="163">
        <v>3.95</v>
      </c>
      <c r="R2" s="163">
        <f t="shared" ref="R2:R10" si="0">L2</f>
        <v>4.1100000000000003</v>
      </c>
      <c r="S2" s="163">
        <v>3.95</v>
      </c>
      <c r="T2" s="163">
        <f t="shared" ref="T2:T10" si="1">S2-R2</f>
        <v>-0.16000000000000014</v>
      </c>
      <c r="U2" s="236">
        <v>5</v>
      </c>
      <c r="V2" s="236">
        <v>1</v>
      </c>
      <c r="W2" s="236">
        <f t="shared" ref="W2:W10" si="2">U2+V2</f>
        <v>6</v>
      </c>
      <c r="X2" s="237">
        <v>1</v>
      </c>
    </row>
    <row r="3" spans="1:24" ht="15" customHeight="1" x14ac:dyDescent="0.25">
      <c r="A3" s="238" t="s">
        <v>46</v>
      </c>
      <c r="B3" s="100" t="s">
        <v>61</v>
      </c>
      <c r="C3" s="100" t="s">
        <v>266</v>
      </c>
      <c r="D3" s="100" t="s">
        <v>267</v>
      </c>
      <c r="E3" s="100" t="s">
        <v>215</v>
      </c>
      <c r="F3" s="100" t="s">
        <v>270</v>
      </c>
      <c r="G3" s="100" t="s">
        <v>271</v>
      </c>
      <c r="H3" s="100" t="s">
        <v>218</v>
      </c>
      <c r="I3" s="100" t="s">
        <v>219</v>
      </c>
      <c r="J3" s="167">
        <v>10.25</v>
      </c>
      <c r="K3" s="167">
        <v>10.25</v>
      </c>
      <c r="L3" s="167">
        <v>10.25</v>
      </c>
      <c r="M3" s="41"/>
      <c r="N3" s="41"/>
      <c r="O3" s="41"/>
      <c r="P3" s="41"/>
      <c r="Q3" s="167">
        <v>9.9</v>
      </c>
      <c r="R3" s="167">
        <f t="shared" si="0"/>
        <v>10.25</v>
      </c>
      <c r="S3" s="167">
        <v>9.9</v>
      </c>
      <c r="T3" s="167">
        <f t="shared" si="1"/>
        <v>-0.34999999999999964</v>
      </c>
      <c r="U3" s="239">
        <v>3</v>
      </c>
      <c r="V3" s="239">
        <v>4</v>
      </c>
      <c r="W3" s="239">
        <f t="shared" si="2"/>
        <v>7</v>
      </c>
      <c r="X3" s="240">
        <v>2</v>
      </c>
    </row>
    <row r="4" spans="1:24" ht="15" customHeight="1" x14ac:dyDescent="0.25">
      <c r="A4" s="238" t="s">
        <v>46</v>
      </c>
      <c r="B4" s="100" t="s">
        <v>59</v>
      </c>
      <c r="C4" s="100" t="s">
        <v>266</v>
      </c>
      <c r="D4" s="100" t="s">
        <v>267</v>
      </c>
      <c r="E4" s="100" t="s">
        <v>215</v>
      </c>
      <c r="F4" s="100" t="s">
        <v>272</v>
      </c>
      <c r="G4" s="100" t="s">
        <v>266</v>
      </c>
      <c r="H4" s="100" t="s">
        <v>218</v>
      </c>
      <c r="I4" s="100" t="s">
        <v>273</v>
      </c>
      <c r="J4" s="167">
        <v>15.85</v>
      </c>
      <c r="K4" s="167">
        <v>15.71</v>
      </c>
      <c r="L4" s="167">
        <v>15.56</v>
      </c>
      <c r="M4" s="167">
        <v>15.44</v>
      </c>
      <c r="N4" s="167">
        <v>15.33</v>
      </c>
      <c r="O4" s="167">
        <v>15.22</v>
      </c>
      <c r="P4" s="167">
        <v>15.12</v>
      </c>
      <c r="Q4" s="167">
        <v>15.02</v>
      </c>
      <c r="R4" s="167">
        <f t="shared" si="0"/>
        <v>15.56</v>
      </c>
      <c r="S4" s="167">
        <v>15.02</v>
      </c>
      <c r="T4" s="167">
        <f t="shared" si="1"/>
        <v>-0.54000000000000092</v>
      </c>
      <c r="U4" s="239">
        <v>2</v>
      </c>
      <c r="V4" s="239">
        <v>6</v>
      </c>
      <c r="W4" s="239">
        <f t="shared" si="2"/>
        <v>8</v>
      </c>
      <c r="X4" s="240">
        <v>3</v>
      </c>
    </row>
    <row r="5" spans="1:24" ht="15" customHeight="1" x14ac:dyDescent="0.25">
      <c r="A5" s="238" t="s">
        <v>46</v>
      </c>
      <c r="B5" s="100" t="s">
        <v>55</v>
      </c>
      <c r="C5" s="100" t="s">
        <v>266</v>
      </c>
      <c r="D5" s="100" t="s">
        <v>267</v>
      </c>
      <c r="E5" s="100" t="s">
        <v>215</v>
      </c>
      <c r="F5" s="100" t="s">
        <v>274</v>
      </c>
      <c r="G5" s="100" t="s">
        <v>266</v>
      </c>
      <c r="H5" s="100" t="s">
        <v>218</v>
      </c>
      <c r="I5" s="100" t="s">
        <v>275</v>
      </c>
      <c r="J5" s="167">
        <v>8.3699999999999992</v>
      </c>
      <c r="K5" s="167">
        <v>8.3699999999999992</v>
      </c>
      <c r="L5" s="167">
        <v>8.3699999999999992</v>
      </c>
      <c r="M5" s="167">
        <v>8.3699999999999992</v>
      </c>
      <c r="N5" s="167">
        <v>8.3699999999999992</v>
      </c>
      <c r="O5" s="167">
        <v>8.3699999999999992</v>
      </c>
      <c r="P5" s="167">
        <v>8.3699999999999992</v>
      </c>
      <c r="Q5" s="167">
        <v>8.3699999999999992</v>
      </c>
      <c r="R5" s="167">
        <f t="shared" si="0"/>
        <v>8.3699999999999992</v>
      </c>
      <c r="S5" s="167">
        <v>8.3699999999999992</v>
      </c>
      <c r="T5" s="167">
        <f t="shared" si="1"/>
        <v>0</v>
      </c>
      <c r="U5" s="239">
        <v>7</v>
      </c>
      <c r="V5" s="239">
        <v>2</v>
      </c>
      <c r="W5" s="239">
        <f t="shared" si="2"/>
        <v>9</v>
      </c>
      <c r="X5" s="240">
        <v>4</v>
      </c>
    </row>
    <row r="6" spans="1:24" ht="15" customHeight="1" x14ac:dyDescent="0.25">
      <c r="A6" s="238" t="s">
        <v>46</v>
      </c>
      <c r="B6" s="100" t="s">
        <v>63</v>
      </c>
      <c r="C6" s="100" t="s">
        <v>266</v>
      </c>
      <c r="D6" s="100" t="s">
        <v>267</v>
      </c>
      <c r="E6" s="100" t="s">
        <v>215</v>
      </c>
      <c r="F6" s="100" t="s">
        <v>276</v>
      </c>
      <c r="G6" s="100" t="s">
        <v>266</v>
      </c>
      <c r="H6" s="100" t="s">
        <v>218</v>
      </c>
      <c r="I6" s="100" t="s">
        <v>277</v>
      </c>
      <c r="J6" s="167">
        <v>9.75</v>
      </c>
      <c r="K6" s="167">
        <v>9.75</v>
      </c>
      <c r="L6" s="167">
        <v>9.75</v>
      </c>
      <c r="M6" s="167">
        <v>9.75</v>
      </c>
      <c r="N6" s="167">
        <v>9.75</v>
      </c>
      <c r="O6" s="167">
        <v>9.75</v>
      </c>
      <c r="P6" s="167">
        <v>9.75</v>
      </c>
      <c r="Q6" s="167">
        <v>9.75</v>
      </c>
      <c r="R6" s="167">
        <f t="shared" si="0"/>
        <v>9.75</v>
      </c>
      <c r="S6" s="167">
        <v>9.75</v>
      </c>
      <c r="T6" s="167">
        <f t="shared" si="1"/>
        <v>0</v>
      </c>
      <c r="U6" s="239">
        <v>7</v>
      </c>
      <c r="V6" s="239">
        <v>3</v>
      </c>
      <c r="W6" s="239">
        <f t="shared" si="2"/>
        <v>10</v>
      </c>
      <c r="X6" s="240">
        <v>5.5</v>
      </c>
    </row>
    <row r="7" spans="1:24" ht="15" customHeight="1" x14ac:dyDescent="0.25">
      <c r="A7" s="238" t="s">
        <v>46</v>
      </c>
      <c r="B7" s="100" t="s">
        <v>47</v>
      </c>
      <c r="C7" s="100" t="s">
        <v>266</v>
      </c>
      <c r="D7" s="100" t="s">
        <v>267</v>
      </c>
      <c r="E7" s="100" t="s">
        <v>215</v>
      </c>
      <c r="F7" s="100" t="s">
        <v>278</v>
      </c>
      <c r="G7" s="100" t="s">
        <v>279</v>
      </c>
      <c r="H7" s="100" t="s">
        <v>218</v>
      </c>
      <c r="I7" s="100" t="s">
        <v>280</v>
      </c>
      <c r="J7" s="167">
        <v>33</v>
      </c>
      <c r="K7" s="167">
        <v>32.299999999999997</v>
      </c>
      <c r="L7" s="167">
        <v>31.7</v>
      </c>
      <c r="M7" s="167">
        <v>31</v>
      </c>
      <c r="N7" s="167">
        <v>30.3</v>
      </c>
      <c r="O7" s="167">
        <v>29.7</v>
      </c>
      <c r="P7" s="167">
        <v>29</v>
      </c>
      <c r="Q7" s="167">
        <v>28.3</v>
      </c>
      <c r="R7" s="167">
        <f t="shared" si="0"/>
        <v>31.7</v>
      </c>
      <c r="S7" s="167">
        <v>28.3</v>
      </c>
      <c r="T7" s="167">
        <f t="shared" si="1"/>
        <v>-3.3999999999999986</v>
      </c>
      <c r="U7" s="239">
        <v>1</v>
      </c>
      <c r="V7" s="239">
        <v>9</v>
      </c>
      <c r="W7" s="239">
        <f t="shared" si="2"/>
        <v>10</v>
      </c>
      <c r="X7" s="240">
        <v>5.5</v>
      </c>
    </row>
    <row r="8" spans="1:24" ht="15" customHeight="1" x14ac:dyDescent="0.25">
      <c r="A8" s="238" t="s">
        <v>46</v>
      </c>
      <c r="B8" s="100" t="s">
        <v>51</v>
      </c>
      <c r="C8" s="100" t="s">
        <v>266</v>
      </c>
      <c r="D8" s="100" t="s">
        <v>267</v>
      </c>
      <c r="E8" s="100" t="s">
        <v>215</v>
      </c>
      <c r="F8" s="100" t="s">
        <v>281</v>
      </c>
      <c r="G8" s="100" t="s">
        <v>266</v>
      </c>
      <c r="H8" s="100" t="s">
        <v>218</v>
      </c>
      <c r="I8" s="100" t="s">
        <v>23</v>
      </c>
      <c r="J8" s="167">
        <v>16.3</v>
      </c>
      <c r="K8" s="167">
        <v>16.3</v>
      </c>
      <c r="L8" s="167">
        <v>16.3</v>
      </c>
      <c r="M8" s="167">
        <v>16.21</v>
      </c>
      <c r="N8" s="167">
        <v>16.170000000000002</v>
      </c>
      <c r="O8" s="167">
        <v>16.11</v>
      </c>
      <c r="P8" s="167">
        <v>16.05</v>
      </c>
      <c r="Q8" s="167">
        <v>16.03</v>
      </c>
      <c r="R8" s="167">
        <f t="shared" si="0"/>
        <v>16.3</v>
      </c>
      <c r="S8" s="167">
        <v>16.03</v>
      </c>
      <c r="T8" s="167">
        <f t="shared" si="1"/>
        <v>-0.26999999999999957</v>
      </c>
      <c r="U8" s="239">
        <v>4</v>
      </c>
      <c r="V8" s="239">
        <v>7</v>
      </c>
      <c r="W8" s="239">
        <f t="shared" si="2"/>
        <v>11</v>
      </c>
      <c r="X8" s="240">
        <v>7</v>
      </c>
    </row>
    <row r="9" spans="1:24" ht="15" customHeight="1" x14ac:dyDescent="0.25">
      <c r="A9" s="238" t="s">
        <v>46</v>
      </c>
      <c r="B9" s="100" t="s">
        <v>49</v>
      </c>
      <c r="C9" s="100" t="s">
        <v>266</v>
      </c>
      <c r="D9" s="100" t="s">
        <v>267</v>
      </c>
      <c r="E9" s="100" t="s">
        <v>215</v>
      </c>
      <c r="F9" s="100" t="s">
        <v>282</v>
      </c>
      <c r="G9" s="100" t="s">
        <v>266</v>
      </c>
      <c r="H9" s="100" t="s">
        <v>218</v>
      </c>
      <c r="I9" s="100" t="s">
        <v>283</v>
      </c>
      <c r="J9" s="41"/>
      <c r="K9" s="167">
        <v>12.42</v>
      </c>
      <c r="L9" s="167">
        <v>12.42</v>
      </c>
      <c r="M9" s="167">
        <v>12.42</v>
      </c>
      <c r="N9" s="167">
        <v>12.42</v>
      </c>
      <c r="O9" s="167">
        <v>12.42</v>
      </c>
      <c r="P9" s="167">
        <v>12.42</v>
      </c>
      <c r="Q9" s="167">
        <v>12.42</v>
      </c>
      <c r="R9" s="167">
        <f t="shared" si="0"/>
        <v>12.42</v>
      </c>
      <c r="S9" s="167">
        <v>12.42</v>
      </c>
      <c r="T9" s="167">
        <f t="shared" si="1"/>
        <v>0</v>
      </c>
      <c r="U9" s="239">
        <v>7</v>
      </c>
      <c r="V9" s="239">
        <v>5</v>
      </c>
      <c r="W9" s="239">
        <f t="shared" si="2"/>
        <v>12</v>
      </c>
      <c r="X9" s="240">
        <v>8</v>
      </c>
    </row>
    <row r="10" spans="1:24" ht="15" customHeight="1" x14ac:dyDescent="0.25">
      <c r="A10" s="241" t="s">
        <v>46</v>
      </c>
      <c r="B10" s="229" t="s">
        <v>53</v>
      </c>
      <c r="C10" s="229" t="s">
        <v>266</v>
      </c>
      <c r="D10" s="229" t="s">
        <v>267</v>
      </c>
      <c r="E10" s="229" t="s">
        <v>215</v>
      </c>
      <c r="F10" s="229" t="s">
        <v>284</v>
      </c>
      <c r="G10" s="229" t="s">
        <v>266</v>
      </c>
      <c r="H10" s="229" t="s">
        <v>218</v>
      </c>
      <c r="I10" s="229" t="s">
        <v>285</v>
      </c>
      <c r="J10" s="171">
        <v>25.9</v>
      </c>
      <c r="K10" s="171">
        <v>26.1</v>
      </c>
      <c r="L10" s="171">
        <v>26.3</v>
      </c>
      <c r="M10" s="171">
        <v>26.4</v>
      </c>
      <c r="N10" s="171">
        <v>26.6</v>
      </c>
      <c r="O10" s="171">
        <v>26.8</v>
      </c>
      <c r="P10" s="171">
        <v>27</v>
      </c>
      <c r="Q10" s="171">
        <v>27.2</v>
      </c>
      <c r="R10" s="171">
        <f t="shared" si="0"/>
        <v>26.3</v>
      </c>
      <c r="S10" s="171">
        <v>27.2</v>
      </c>
      <c r="T10" s="171">
        <f t="shared" si="1"/>
        <v>0.89999999999999858</v>
      </c>
      <c r="U10" s="243">
        <v>9</v>
      </c>
      <c r="V10" s="243">
        <v>8</v>
      </c>
      <c r="W10" s="243">
        <f t="shared" si="2"/>
        <v>17</v>
      </c>
      <c r="X10" s="244">
        <v>9</v>
      </c>
    </row>
    <row r="11" spans="1:24" ht="15" customHeight="1" x14ac:dyDescent="0.25">
      <c r="A11" s="245"/>
      <c r="B11" s="216"/>
      <c r="C11" s="216"/>
      <c r="D11" s="216"/>
      <c r="E11" s="216"/>
      <c r="F11" s="216"/>
      <c r="G11" s="216"/>
      <c r="H11" s="216"/>
      <c r="I11" s="216"/>
      <c r="J11" s="216"/>
      <c r="K11" s="216"/>
      <c r="L11" s="216"/>
      <c r="M11" s="216"/>
      <c r="N11" s="216"/>
      <c r="O11" s="216"/>
      <c r="P11" s="216"/>
      <c r="Q11" s="216"/>
      <c r="R11" s="216"/>
      <c r="S11" s="216"/>
      <c r="T11" s="216"/>
      <c r="U11" s="246"/>
      <c r="V11" s="246"/>
      <c r="W11" s="246"/>
      <c r="X11" s="247"/>
    </row>
    <row r="12" spans="1:24" ht="15" customHeight="1" x14ac:dyDescent="0.25">
      <c r="A12" s="76"/>
      <c r="B12" s="41"/>
      <c r="C12" s="41"/>
      <c r="D12" s="41"/>
      <c r="E12" s="41"/>
      <c r="F12" s="41"/>
      <c r="G12" s="41"/>
      <c r="H12" s="41"/>
      <c r="I12" s="41"/>
      <c r="J12" s="41"/>
      <c r="K12" s="41"/>
      <c r="L12" s="41"/>
      <c r="M12" s="41"/>
      <c r="N12" s="41"/>
      <c r="O12" s="41"/>
      <c r="P12" s="41"/>
      <c r="Q12" s="41"/>
      <c r="R12" s="41"/>
      <c r="S12" s="41"/>
      <c r="T12" s="41"/>
      <c r="U12" s="177"/>
      <c r="V12" s="177"/>
      <c r="W12" s="177"/>
      <c r="X12" s="81"/>
    </row>
    <row r="13" spans="1:24" ht="15" customHeight="1" x14ac:dyDescent="0.25">
      <c r="A13" s="76"/>
      <c r="B13" s="41"/>
      <c r="C13" s="41"/>
      <c r="D13" s="41"/>
      <c r="E13" s="41"/>
      <c r="F13" s="41"/>
      <c r="G13" s="41"/>
      <c r="H13" s="41"/>
      <c r="I13" s="41"/>
      <c r="J13" s="41"/>
      <c r="K13" s="41"/>
      <c r="L13" s="41"/>
      <c r="M13" s="41"/>
      <c r="N13" s="41"/>
      <c r="O13" s="41"/>
      <c r="P13" s="41"/>
      <c r="Q13" s="41"/>
      <c r="R13" s="41"/>
      <c r="S13" s="41"/>
      <c r="T13" s="41"/>
      <c r="U13" s="177"/>
      <c r="V13" s="177"/>
      <c r="W13" s="177"/>
      <c r="X13" s="81"/>
    </row>
    <row r="14" spans="1:24" ht="15" customHeight="1" x14ac:dyDescent="0.25">
      <c r="A14" s="76"/>
      <c r="B14" s="41"/>
      <c r="C14" s="41"/>
      <c r="D14" s="41"/>
      <c r="E14" s="41"/>
      <c r="F14" s="41"/>
      <c r="G14" s="41"/>
      <c r="H14" s="41"/>
      <c r="I14" s="41"/>
      <c r="J14" s="41"/>
      <c r="K14" s="41"/>
      <c r="L14" s="41"/>
      <c r="M14" s="41"/>
      <c r="N14" s="41"/>
      <c r="O14" s="41"/>
      <c r="P14" s="41"/>
      <c r="Q14" s="41"/>
      <c r="R14" s="41"/>
      <c r="S14" s="41"/>
      <c r="T14" s="41"/>
      <c r="U14" s="177"/>
      <c r="V14" s="177"/>
      <c r="W14" s="177"/>
      <c r="X14" s="81"/>
    </row>
    <row r="15" spans="1:24" ht="15" customHeight="1" x14ac:dyDescent="0.25">
      <c r="A15" s="76"/>
      <c r="B15" s="41"/>
      <c r="C15" s="41"/>
      <c r="D15" s="41"/>
      <c r="E15" s="41"/>
      <c r="F15" s="41"/>
      <c r="G15" s="41"/>
      <c r="H15" s="41"/>
      <c r="I15" s="41"/>
      <c r="J15" s="41"/>
      <c r="K15" s="41"/>
      <c r="L15" s="41"/>
      <c r="M15" s="41"/>
      <c r="N15" s="41"/>
      <c r="O15" s="41"/>
      <c r="P15" s="41"/>
      <c r="Q15" s="41"/>
      <c r="R15" s="41"/>
      <c r="S15" s="41"/>
      <c r="T15" s="41"/>
      <c r="U15" s="177"/>
      <c r="V15" s="177"/>
      <c r="W15" s="177"/>
      <c r="X15" s="81"/>
    </row>
    <row r="16" spans="1:24" ht="15" customHeight="1" x14ac:dyDescent="0.25">
      <c r="A16" s="76"/>
      <c r="B16" s="41"/>
      <c r="C16" s="41"/>
      <c r="D16" s="41"/>
      <c r="E16" s="41"/>
      <c r="F16" s="41"/>
      <c r="G16" s="41"/>
      <c r="H16" s="41"/>
      <c r="I16" s="41"/>
      <c r="J16" s="41"/>
      <c r="K16" s="41"/>
      <c r="L16" s="41"/>
      <c r="M16" s="41"/>
      <c r="N16" s="41"/>
      <c r="O16" s="41"/>
      <c r="P16" s="41"/>
      <c r="Q16" s="41"/>
      <c r="R16" s="41"/>
      <c r="S16" s="41"/>
      <c r="T16" s="41"/>
      <c r="U16" s="177"/>
      <c r="V16" s="177"/>
      <c r="W16" s="177"/>
      <c r="X16" s="81"/>
    </row>
    <row r="17" spans="1:24" ht="15" customHeight="1" x14ac:dyDescent="0.25">
      <c r="A17" s="76"/>
      <c r="B17" s="41"/>
      <c r="C17" s="41"/>
      <c r="D17" s="41"/>
      <c r="E17" s="41"/>
      <c r="F17" s="41"/>
      <c r="G17" s="41"/>
      <c r="H17" s="41"/>
      <c r="I17" s="41"/>
      <c r="J17" s="41"/>
      <c r="K17" s="41"/>
      <c r="L17" s="41"/>
      <c r="M17" s="41"/>
      <c r="N17" s="41"/>
      <c r="O17" s="41"/>
      <c r="P17" s="41"/>
      <c r="Q17" s="41"/>
      <c r="R17" s="41"/>
      <c r="S17" s="41"/>
      <c r="T17" s="41"/>
      <c r="U17" s="177"/>
      <c r="V17" s="177"/>
      <c r="W17" s="177"/>
      <c r="X17" s="81"/>
    </row>
    <row r="18" spans="1:24" ht="15" customHeight="1" x14ac:dyDescent="0.25">
      <c r="A18" s="76"/>
      <c r="B18" s="41"/>
      <c r="C18" s="41"/>
      <c r="D18" s="41"/>
      <c r="E18" s="41"/>
      <c r="F18" s="41"/>
      <c r="G18" s="41"/>
      <c r="H18" s="41"/>
      <c r="I18" s="41"/>
      <c r="J18" s="41"/>
      <c r="K18" s="41"/>
      <c r="L18" s="41"/>
      <c r="M18" s="41"/>
      <c r="N18" s="41"/>
      <c r="O18" s="41"/>
      <c r="P18" s="41"/>
      <c r="Q18" s="41"/>
      <c r="R18" s="41"/>
      <c r="S18" s="41"/>
      <c r="T18" s="41"/>
      <c r="U18" s="41"/>
      <c r="V18" s="41"/>
      <c r="W18" s="41"/>
      <c r="X18" s="42"/>
    </row>
    <row r="19" spans="1:24" ht="15" customHeight="1" x14ac:dyDescent="0.25">
      <c r="A19" s="76"/>
      <c r="B19" s="41"/>
      <c r="C19" s="41"/>
      <c r="D19" s="41"/>
      <c r="E19" s="41"/>
      <c r="F19" s="41"/>
      <c r="G19" s="41"/>
      <c r="H19" s="41"/>
      <c r="I19" s="41"/>
      <c r="J19" s="41"/>
      <c r="K19" s="41"/>
      <c r="L19" s="41"/>
      <c r="M19" s="41"/>
      <c r="N19" s="41"/>
      <c r="O19" s="41"/>
      <c r="P19" s="41"/>
      <c r="Q19" s="41"/>
      <c r="R19" s="41"/>
      <c r="S19" s="41"/>
      <c r="T19" s="41"/>
      <c r="U19" s="41"/>
      <c r="V19" s="41"/>
      <c r="W19" s="41"/>
      <c r="X19" s="42"/>
    </row>
    <row r="20" spans="1:24" ht="15" customHeight="1" x14ac:dyDescent="0.25">
      <c r="A20" s="116"/>
      <c r="B20" s="118"/>
      <c r="C20" s="118"/>
      <c r="D20" s="118"/>
      <c r="E20" s="118"/>
      <c r="F20" s="118"/>
      <c r="G20" s="118"/>
      <c r="H20" s="118"/>
      <c r="I20" s="118"/>
      <c r="J20" s="118"/>
      <c r="K20" s="118"/>
      <c r="L20" s="118"/>
      <c r="M20" s="118"/>
      <c r="N20" s="118"/>
      <c r="O20" s="118"/>
      <c r="P20" s="118"/>
      <c r="Q20" s="118"/>
      <c r="R20" s="118"/>
      <c r="S20" s="118"/>
      <c r="T20" s="118"/>
      <c r="U20" s="118"/>
      <c r="V20" s="118"/>
      <c r="W20" s="118"/>
      <c r="X20" s="119"/>
    </row>
  </sheetData>
  <pageMargins left="0.7" right="0.7" top="0.75" bottom="0.75" header="0.3" footer="0.3"/>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14.140625" defaultRowHeight="15" customHeight="1" x14ac:dyDescent="0.25"/>
  <cols>
    <col min="1" max="256" width="14.140625" style="257" customWidth="1"/>
  </cols>
  <sheetData>
    <row r="1" spans="1:7" ht="45" customHeight="1" x14ac:dyDescent="0.25">
      <c r="A1" s="157" t="s">
        <v>37</v>
      </c>
      <c r="B1" s="158" t="s">
        <v>80</v>
      </c>
      <c r="C1" s="158" t="s">
        <v>287</v>
      </c>
      <c r="D1" s="158" t="s">
        <v>288</v>
      </c>
      <c r="E1" s="158" t="s">
        <v>289</v>
      </c>
      <c r="F1" s="158" t="s">
        <v>87</v>
      </c>
      <c r="G1" s="159" t="s">
        <v>212</v>
      </c>
    </row>
    <row r="2" spans="1:7" ht="15" customHeight="1" x14ac:dyDescent="0.25">
      <c r="A2" s="161" t="s">
        <v>46</v>
      </c>
      <c r="B2" s="162" t="s">
        <v>53</v>
      </c>
      <c r="C2" s="163">
        <f>IFERROR(INDEX('Leakage (Composite)'!$L$2:$L$20,MATCH($B2,'Leakage (Composite)'!$B$2:$B$20,0),1),"")</f>
        <v>1</v>
      </c>
      <c r="D2" s="216"/>
      <c r="E2" s="163">
        <f>IFERROR(INDEX('Per capita consumption'!$X$2:$X$20,MATCH($B2,'Per capita consumption'!$B$2:$B$20,0),1),"")</f>
        <v>1</v>
      </c>
      <c r="F2" s="223">
        <f t="shared" ref="F2:F10" si="0">SUM(C2:E2)/COUNT(C2:E2)</f>
        <v>1</v>
      </c>
      <c r="G2" s="164">
        <v>1</v>
      </c>
    </row>
    <row r="3" spans="1:7" ht="15" customHeight="1" x14ac:dyDescent="0.25">
      <c r="A3" s="166" t="s">
        <v>46</v>
      </c>
      <c r="B3" s="155" t="s">
        <v>63</v>
      </c>
      <c r="C3" s="167">
        <f>IFERROR(INDEX('Leakage (Composite)'!$L$2:$L$20,MATCH($B3,'Leakage (Composite)'!$B$2:$B$20,0),1),"")</f>
        <v>2</v>
      </c>
      <c r="D3" s="41"/>
      <c r="E3" s="167">
        <f>IFERROR(INDEX('Per capita consumption'!$X$2:$X$20,MATCH($B3,'Per capita consumption'!$B$2:$B$20,0),1),"")</f>
        <v>6.5</v>
      </c>
      <c r="F3" s="224">
        <f t="shared" si="0"/>
        <v>4.25</v>
      </c>
      <c r="G3" s="168">
        <v>2.5</v>
      </c>
    </row>
    <row r="4" spans="1:7" ht="15" customHeight="1" x14ac:dyDescent="0.25">
      <c r="A4" s="166" t="s">
        <v>46</v>
      </c>
      <c r="B4" s="155" t="s">
        <v>49</v>
      </c>
      <c r="C4" s="167">
        <f>IFERROR(INDEX('Leakage (Composite)'!$L$2:$L$20,MATCH($B4,'Leakage (Composite)'!$B$2:$B$20,0),1),"")</f>
        <v>6.5</v>
      </c>
      <c r="D4" s="41"/>
      <c r="E4" s="167">
        <f>IFERROR(INDEX('Per capita consumption'!$X$2:$X$20,MATCH($B4,'Per capita consumption'!$B$2:$B$20,0),1),"")</f>
        <v>2</v>
      </c>
      <c r="F4" s="224">
        <f t="shared" si="0"/>
        <v>4.25</v>
      </c>
      <c r="G4" s="168">
        <v>2.5</v>
      </c>
    </row>
    <row r="5" spans="1:7" ht="15" customHeight="1" x14ac:dyDescent="0.25">
      <c r="A5" s="166" t="s">
        <v>46</v>
      </c>
      <c r="B5" s="155" t="s">
        <v>51</v>
      </c>
      <c r="C5" s="167">
        <f>IFERROR(INDEX('Leakage (Composite)'!$L$2:$L$20,MATCH($B5,'Leakage (Composite)'!$B$2:$B$20,0),1),"")</f>
        <v>4</v>
      </c>
      <c r="D5" s="41"/>
      <c r="E5" s="167">
        <f>IFERROR(INDEX('Per capita consumption'!$X$2:$X$20,MATCH($B5,'Per capita consumption'!$B$2:$B$20,0),1),"")</f>
        <v>5</v>
      </c>
      <c r="F5" s="224">
        <f t="shared" si="0"/>
        <v>4.5</v>
      </c>
      <c r="G5" s="168">
        <v>4</v>
      </c>
    </row>
    <row r="6" spans="1:7" ht="15" customHeight="1" x14ac:dyDescent="0.25">
      <c r="A6" s="166" t="s">
        <v>46</v>
      </c>
      <c r="B6" s="155" t="s">
        <v>47</v>
      </c>
      <c r="C6" s="167">
        <f>IFERROR(INDEX('Leakage (Composite)'!$L$2:$L$20,MATCH($B6,'Leakage (Composite)'!$B$2:$B$20,0),1),"")</f>
        <v>9</v>
      </c>
      <c r="D6" s="41"/>
      <c r="E6" s="167">
        <f>IFERROR(INDEX('Per capita consumption'!$X$2:$X$20,MATCH($B6,'Per capita consumption'!$B$2:$B$20,0),1),"")</f>
        <v>3</v>
      </c>
      <c r="F6" s="224">
        <f t="shared" si="0"/>
        <v>6</v>
      </c>
      <c r="G6" s="168">
        <v>6</v>
      </c>
    </row>
    <row r="7" spans="1:7" ht="15" customHeight="1" x14ac:dyDescent="0.25">
      <c r="A7" s="166" t="s">
        <v>46</v>
      </c>
      <c r="B7" s="155" t="s">
        <v>57</v>
      </c>
      <c r="C7" s="167">
        <f>IFERROR(INDEX('Leakage (Composite)'!$L$2:$L$20,MATCH($B7,'Leakage (Composite)'!$B$2:$B$20,0),1),"")</f>
        <v>8</v>
      </c>
      <c r="D7" s="41"/>
      <c r="E7" s="167">
        <f>IFERROR(INDEX('Per capita consumption'!$X$2:$X$20,MATCH($B7,'Per capita consumption'!$B$2:$B$20,0),1),"")</f>
        <v>4</v>
      </c>
      <c r="F7" s="224">
        <f t="shared" si="0"/>
        <v>6</v>
      </c>
      <c r="G7" s="168">
        <v>6</v>
      </c>
    </row>
    <row r="8" spans="1:7" ht="15" customHeight="1" x14ac:dyDescent="0.25">
      <c r="A8" s="166" t="s">
        <v>46</v>
      </c>
      <c r="B8" s="155" t="s">
        <v>59</v>
      </c>
      <c r="C8" s="167">
        <f>IFERROR(INDEX('Leakage (Composite)'!$L$2:$L$20,MATCH($B8,'Leakage (Composite)'!$B$2:$B$20,0),1),"")</f>
        <v>3</v>
      </c>
      <c r="D8" s="41"/>
      <c r="E8" s="167">
        <f>IFERROR(INDEX('Per capita consumption'!$X$2:$X$20,MATCH($B8,'Per capita consumption'!$B$2:$B$20,0),1),"")</f>
        <v>9</v>
      </c>
      <c r="F8" s="224">
        <f t="shared" si="0"/>
        <v>6</v>
      </c>
      <c r="G8" s="168">
        <v>6</v>
      </c>
    </row>
    <row r="9" spans="1:7" ht="15" customHeight="1" x14ac:dyDescent="0.25">
      <c r="A9" s="166" t="s">
        <v>46</v>
      </c>
      <c r="B9" s="155" t="s">
        <v>61</v>
      </c>
      <c r="C9" s="167">
        <f>IFERROR(INDEX('Leakage (Composite)'!$L$2:$L$20,MATCH($B9,'Leakage (Composite)'!$B$2:$B$20,0),1),"")</f>
        <v>5</v>
      </c>
      <c r="D9" s="41"/>
      <c r="E9" s="167">
        <f>IFERROR(INDEX('Per capita consumption'!$X$2:$X$20,MATCH($B9,'Per capita consumption'!$B$2:$B$20,0),1),"")</f>
        <v>8</v>
      </c>
      <c r="F9" s="224">
        <f t="shared" si="0"/>
        <v>6.5</v>
      </c>
      <c r="G9" s="168">
        <v>8.5</v>
      </c>
    </row>
    <row r="10" spans="1:7" ht="15" customHeight="1" x14ac:dyDescent="0.25">
      <c r="A10" s="169" t="s">
        <v>46</v>
      </c>
      <c r="B10" s="170" t="s">
        <v>55</v>
      </c>
      <c r="C10" s="171">
        <f>IFERROR(INDEX('Leakage (Composite)'!$L$2:$L$20,MATCH($B10,'Leakage (Composite)'!$B$2:$B$20,0),1),"")</f>
        <v>6.5</v>
      </c>
      <c r="D10" s="258"/>
      <c r="E10" s="171">
        <f>IFERROR(INDEX('Per capita consumption'!$X$2:$X$20,MATCH($B10,'Per capita consumption'!$B$2:$B$20,0),1),"")</f>
        <v>6.5</v>
      </c>
      <c r="F10" s="225">
        <f t="shared" si="0"/>
        <v>6.5</v>
      </c>
      <c r="G10" s="172">
        <v>8.5</v>
      </c>
    </row>
    <row r="11" spans="1:7" ht="15" customHeight="1" x14ac:dyDescent="0.25">
      <c r="A11" s="226"/>
      <c r="B11" s="175"/>
      <c r="C11" s="175"/>
      <c r="D11" s="175"/>
      <c r="E11" s="175"/>
      <c r="F11" s="175"/>
      <c r="G11" s="227"/>
    </row>
    <row r="12" spans="1:7" ht="45" customHeight="1" x14ac:dyDescent="0.25">
      <c r="A12" s="157" t="s">
        <v>37</v>
      </c>
      <c r="B12" s="158" t="s">
        <v>80</v>
      </c>
      <c r="C12" s="158" t="s">
        <v>287</v>
      </c>
      <c r="D12" s="158" t="s">
        <v>288</v>
      </c>
      <c r="E12" s="158" t="s">
        <v>289</v>
      </c>
      <c r="F12" s="158" t="s">
        <v>87</v>
      </c>
      <c r="G12" s="159" t="s">
        <v>212</v>
      </c>
    </row>
    <row r="13" spans="1:7" ht="15" customHeight="1" x14ac:dyDescent="0.25">
      <c r="A13" s="161" t="s">
        <v>65</v>
      </c>
      <c r="B13" s="162" t="s">
        <v>66</v>
      </c>
      <c r="C13" s="163">
        <f>IFERROR(INDEX('Leakage (Composite)'!$L$2:$L$20,MATCH($B13,'Leakage (Composite)'!$B$2:$B$20,0),1),"")</f>
        <v>1.5</v>
      </c>
      <c r="D13" s="216"/>
      <c r="E13" s="163">
        <f>IFERROR(INDEX('Per capita consumption'!$X$2:$X$20,MATCH($B13,'Per capita consumption'!$B$2:$B$20,0),1),"")</f>
        <v>2</v>
      </c>
      <c r="F13" s="223">
        <f t="shared" ref="F13:F19" si="1">SUM(C13:E13)/COUNT(C13:E13)</f>
        <v>1.75</v>
      </c>
      <c r="G13" s="164">
        <v>1.5</v>
      </c>
    </row>
    <row r="14" spans="1:7" ht="15" customHeight="1" x14ac:dyDescent="0.25">
      <c r="A14" s="166" t="s">
        <v>65</v>
      </c>
      <c r="B14" s="155" t="s">
        <v>68</v>
      </c>
      <c r="C14" s="167">
        <f>IFERROR(INDEX('Leakage (Composite)'!$L$2:$L$20,MATCH($B14,'Leakage (Composite)'!$B$2:$B$20,0),1),"")</f>
        <v>3.5</v>
      </c>
      <c r="D14" s="41"/>
      <c r="E14" s="167">
        <f>IFERROR(INDEX('Per capita consumption'!$X$2:$X$20,MATCH($B14,'Per capita consumption'!$B$2:$B$20,0),1),"")</f>
        <v>6</v>
      </c>
      <c r="F14" s="224">
        <f t="shared" si="1"/>
        <v>4.75</v>
      </c>
      <c r="G14" s="168">
        <v>1.5</v>
      </c>
    </row>
    <row r="15" spans="1:7" ht="15" customHeight="1" x14ac:dyDescent="0.25">
      <c r="A15" s="166" t="s">
        <v>65</v>
      </c>
      <c r="B15" s="155" t="s">
        <v>74</v>
      </c>
      <c r="C15" s="167">
        <f>IFERROR(INDEX('Leakage (Composite)'!$L$2:$L$20,MATCH($B15,'Leakage (Composite)'!$B$2:$B$20,0),1),"")</f>
        <v>5.5</v>
      </c>
      <c r="D15" s="41"/>
      <c r="E15" s="167">
        <f>IFERROR(INDEX('Per capita consumption'!$X$2:$X$20,MATCH($B15,'Per capita consumption'!$B$2:$B$20,0),1),"")</f>
        <v>1</v>
      </c>
      <c r="F15" s="224">
        <f t="shared" si="1"/>
        <v>3.25</v>
      </c>
      <c r="G15" s="168">
        <v>3</v>
      </c>
    </row>
    <row r="16" spans="1:7" ht="15" customHeight="1" x14ac:dyDescent="0.25">
      <c r="A16" s="166" t="s">
        <v>65</v>
      </c>
      <c r="B16" s="155" t="s">
        <v>70</v>
      </c>
      <c r="C16" s="167">
        <f>IFERROR(INDEX('Leakage (Composite)'!$L$2:$L$20,MATCH($B16,'Leakage (Composite)'!$B$2:$B$20,0),1),"")</f>
        <v>3.5</v>
      </c>
      <c r="D16" s="41"/>
      <c r="E16" s="167">
        <f>IFERROR(INDEX('Per capita consumption'!$X$2:$X$20,MATCH($B16,'Per capita consumption'!$B$2:$B$20,0),1),"")</f>
        <v>7</v>
      </c>
      <c r="F16" s="224">
        <f t="shared" si="1"/>
        <v>5.25</v>
      </c>
      <c r="G16" s="168">
        <v>4</v>
      </c>
    </row>
    <row r="17" spans="1:7" ht="15" customHeight="1" x14ac:dyDescent="0.25">
      <c r="A17" s="166" t="s">
        <v>65</v>
      </c>
      <c r="B17" s="155" t="s">
        <v>72</v>
      </c>
      <c r="C17" s="167">
        <f>IFERROR(INDEX('Leakage (Composite)'!$L$2:$L$20,MATCH($B17,'Leakage (Composite)'!$B$2:$B$20,0),1),"")</f>
        <v>1.5</v>
      </c>
      <c r="D17" s="41"/>
      <c r="E17" s="167">
        <f>IFERROR(INDEX('Per capita consumption'!$X$2:$X$20,MATCH($B17,'Per capita consumption'!$B$2:$B$20,0),1),"")</f>
        <v>3.5</v>
      </c>
      <c r="F17" s="224">
        <f t="shared" si="1"/>
        <v>2.5</v>
      </c>
      <c r="G17" s="168">
        <v>5</v>
      </c>
    </row>
    <row r="18" spans="1:7" ht="15" customHeight="1" x14ac:dyDescent="0.25">
      <c r="A18" s="166" t="s">
        <v>65</v>
      </c>
      <c r="B18" s="155" t="s">
        <v>76</v>
      </c>
      <c r="C18" s="167">
        <f>IFERROR(INDEX('Leakage (Composite)'!$L$2:$L$20,MATCH($B18,'Leakage (Composite)'!$B$2:$B$20,0),1),"")</f>
        <v>5.5</v>
      </c>
      <c r="D18" s="41"/>
      <c r="E18" s="167">
        <f>IFERROR(INDEX('Per capita consumption'!$X$2:$X$20,MATCH($B18,'Per capita consumption'!$B$2:$B$20,0),1),"")</f>
        <v>3.5</v>
      </c>
      <c r="F18" s="224">
        <f t="shared" si="1"/>
        <v>4.5</v>
      </c>
      <c r="G18" s="168">
        <v>7</v>
      </c>
    </row>
    <row r="19" spans="1:7" ht="15" customHeight="1" x14ac:dyDescent="0.25">
      <c r="A19" s="166" t="s">
        <v>65</v>
      </c>
      <c r="B19" s="155" t="s">
        <v>78</v>
      </c>
      <c r="C19" s="167">
        <f>IFERROR(INDEX('Leakage (Composite)'!$L$2:$L$20,MATCH($B19,'Leakage (Composite)'!$B$2:$B$20,0),1),"")</f>
        <v>7</v>
      </c>
      <c r="D19" s="41"/>
      <c r="E19" s="167">
        <f>IFERROR(INDEX('Per capita consumption'!$X$2:$X$20,MATCH($B19,'Per capita consumption'!$B$2:$B$20,0),1),"")</f>
        <v>5</v>
      </c>
      <c r="F19" s="224">
        <f t="shared" si="1"/>
        <v>6</v>
      </c>
      <c r="G19" s="168">
        <v>6</v>
      </c>
    </row>
    <row r="20" spans="1:7" ht="15" customHeight="1" x14ac:dyDescent="0.25">
      <c r="A20" s="259"/>
      <c r="B20" s="260"/>
      <c r="C20" s="258"/>
      <c r="D20" s="258"/>
      <c r="E20" s="258"/>
      <c r="F20" s="225"/>
      <c r="G20" s="230"/>
    </row>
  </sheetData>
  <pageMargins left="0.7" right="0.7" top="0.75" bottom="0.75" header="0.3" footer="0.3"/>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workbookViewId="0"/>
  </sheetViews>
  <sheetFormatPr defaultColWidth="9.140625" defaultRowHeight="15" customHeight="1" x14ac:dyDescent="0.25"/>
  <cols>
    <col min="1" max="1" width="10.7109375" style="261" customWidth="1"/>
    <col min="2" max="2" width="9.28515625" style="261" customWidth="1"/>
    <col min="3" max="3" width="27.42578125" style="261" customWidth="1"/>
    <col min="4" max="4" width="13.140625" style="261" customWidth="1"/>
    <col min="5" max="5" width="4.42578125" style="261" customWidth="1"/>
    <col min="6" max="6" width="31.42578125" style="261" customWidth="1"/>
    <col min="7" max="7" width="47" style="261" customWidth="1"/>
    <col min="8" max="8" width="7.28515625" style="261" customWidth="1"/>
    <col min="9" max="9" width="128.42578125" style="261" customWidth="1"/>
    <col min="10" max="10" width="7.7109375" style="261" customWidth="1"/>
    <col min="11" max="12" width="17.7109375" style="261" customWidth="1"/>
    <col min="13" max="17" width="7.7109375" style="261" customWidth="1"/>
    <col min="18" max="19" width="10.28515625" style="261" customWidth="1"/>
    <col min="20" max="20" width="18.140625" style="261" customWidth="1"/>
    <col min="21" max="21" width="10" style="261" customWidth="1"/>
    <col min="22" max="22" width="9.140625" style="261" customWidth="1"/>
    <col min="23" max="24" width="11.140625" style="261" customWidth="1"/>
    <col min="25" max="256" width="9.140625" style="261" customWidth="1"/>
  </cols>
  <sheetData>
    <row r="1" spans="1:24" ht="45" customHeight="1" x14ac:dyDescent="0.25">
      <c r="A1" s="262" t="s">
        <v>37</v>
      </c>
      <c r="B1" s="263" t="s">
        <v>80</v>
      </c>
      <c r="C1" s="263" t="s">
        <v>110</v>
      </c>
      <c r="D1" s="263" t="s">
        <v>111</v>
      </c>
      <c r="E1" s="263" t="s">
        <v>112</v>
      </c>
      <c r="F1" s="263" t="s">
        <v>113</v>
      </c>
      <c r="G1" s="263" t="s">
        <v>114</v>
      </c>
      <c r="H1" s="263" t="s">
        <v>115</v>
      </c>
      <c r="I1" s="263" t="s">
        <v>116</v>
      </c>
      <c r="J1" s="263" t="s">
        <v>117</v>
      </c>
      <c r="K1" s="264" t="s">
        <v>118</v>
      </c>
      <c r="L1" s="264" t="s">
        <v>119</v>
      </c>
      <c r="M1" s="263" t="s">
        <v>120</v>
      </c>
      <c r="N1" s="263" t="s">
        <v>121</v>
      </c>
      <c r="O1" s="263" t="s">
        <v>122</v>
      </c>
      <c r="P1" s="263" t="s">
        <v>123</v>
      </c>
      <c r="Q1" s="263" t="s">
        <v>124</v>
      </c>
      <c r="R1" s="263" t="s">
        <v>125</v>
      </c>
      <c r="S1" s="263" t="s">
        <v>126</v>
      </c>
      <c r="T1" s="263" t="s">
        <v>127</v>
      </c>
      <c r="U1" s="263" t="s">
        <v>128</v>
      </c>
      <c r="V1" s="263" t="s">
        <v>129</v>
      </c>
      <c r="W1" s="263" t="s">
        <v>130</v>
      </c>
      <c r="X1" s="265" t="s">
        <v>131</v>
      </c>
    </row>
    <row r="2" spans="1:24" ht="15" customHeight="1" x14ac:dyDescent="0.25">
      <c r="A2" s="235" t="s">
        <v>46</v>
      </c>
      <c r="B2" s="215" t="s">
        <v>53</v>
      </c>
      <c r="C2" s="215" t="s">
        <v>291</v>
      </c>
      <c r="D2" s="215" t="s">
        <v>292</v>
      </c>
      <c r="E2" s="215" t="s">
        <v>241</v>
      </c>
      <c r="F2" s="215" t="s">
        <v>293</v>
      </c>
      <c r="G2" s="215" t="s">
        <v>290</v>
      </c>
      <c r="H2" s="215" t="s">
        <v>139</v>
      </c>
      <c r="I2" s="215" t="s">
        <v>294</v>
      </c>
      <c r="J2" s="163">
        <v>133</v>
      </c>
      <c r="K2" s="163">
        <v>131.80000000000001</v>
      </c>
      <c r="L2" s="163">
        <v>131.19999999999999</v>
      </c>
      <c r="M2" s="163">
        <v>123.3</v>
      </c>
      <c r="N2" s="163">
        <v>122.1</v>
      </c>
      <c r="O2" s="163">
        <v>121.1</v>
      </c>
      <c r="P2" s="163">
        <v>120.1</v>
      </c>
      <c r="Q2" s="163">
        <v>119.3</v>
      </c>
      <c r="R2" s="163">
        <f t="shared" ref="R2:R10" si="0">L2</f>
        <v>131.19999999999999</v>
      </c>
      <c r="S2" s="163">
        <f t="shared" ref="S2:S10" si="1">Q2</f>
        <v>119.3</v>
      </c>
      <c r="T2" s="223">
        <f t="shared" ref="T2:T10" si="2">(S2/R2-1)*100</f>
        <v>-9.0701219512195124</v>
      </c>
      <c r="U2" s="185">
        <v>1</v>
      </c>
      <c r="V2" s="185">
        <v>1</v>
      </c>
      <c r="W2" s="185">
        <f t="shared" ref="W2:W10" si="3">U2+V2</f>
        <v>2</v>
      </c>
      <c r="X2" s="187">
        <v>1</v>
      </c>
    </row>
    <row r="3" spans="1:24" ht="15" customHeight="1" x14ac:dyDescent="0.25">
      <c r="A3" s="238" t="s">
        <v>46</v>
      </c>
      <c r="B3" s="100" t="s">
        <v>49</v>
      </c>
      <c r="C3" s="100" t="s">
        <v>291</v>
      </c>
      <c r="D3" s="100" t="s">
        <v>292</v>
      </c>
      <c r="E3" s="100" t="s">
        <v>241</v>
      </c>
      <c r="F3" s="100" t="s">
        <v>295</v>
      </c>
      <c r="G3" s="100" t="s">
        <v>291</v>
      </c>
      <c r="H3" s="100" t="s">
        <v>139</v>
      </c>
      <c r="I3" s="100" t="s">
        <v>296</v>
      </c>
      <c r="J3" s="167">
        <v>126</v>
      </c>
      <c r="K3" s="167">
        <v>134</v>
      </c>
      <c r="L3" s="167">
        <v>131</v>
      </c>
      <c r="M3" s="167">
        <v>127</v>
      </c>
      <c r="N3" s="167">
        <v>125</v>
      </c>
      <c r="O3" s="167">
        <v>122</v>
      </c>
      <c r="P3" s="167">
        <v>121</v>
      </c>
      <c r="Q3" s="167">
        <v>120</v>
      </c>
      <c r="R3" s="167">
        <f t="shared" si="0"/>
        <v>131</v>
      </c>
      <c r="S3" s="167">
        <f t="shared" si="1"/>
        <v>120</v>
      </c>
      <c r="T3" s="224">
        <f t="shared" si="2"/>
        <v>-8.3969465648855</v>
      </c>
      <c r="U3" s="189">
        <v>2</v>
      </c>
      <c r="V3" s="189">
        <v>2</v>
      </c>
      <c r="W3" s="189">
        <f t="shared" si="3"/>
        <v>4</v>
      </c>
      <c r="X3" s="191">
        <v>2</v>
      </c>
    </row>
    <row r="4" spans="1:24" ht="15" customHeight="1" x14ac:dyDescent="0.25">
      <c r="A4" s="238" t="s">
        <v>46</v>
      </c>
      <c r="B4" s="100" t="s">
        <v>47</v>
      </c>
      <c r="C4" s="100" t="s">
        <v>291</v>
      </c>
      <c r="D4" s="100" t="s">
        <v>292</v>
      </c>
      <c r="E4" s="100" t="s">
        <v>241</v>
      </c>
      <c r="F4" s="100" t="s">
        <v>297</v>
      </c>
      <c r="G4" s="100" t="s">
        <v>290</v>
      </c>
      <c r="H4" s="100" t="s">
        <v>244</v>
      </c>
      <c r="I4" s="100" t="s">
        <v>298</v>
      </c>
      <c r="J4" s="167">
        <v>135.19999999999999</v>
      </c>
      <c r="K4" s="167">
        <v>136.6</v>
      </c>
      <c r="L4" s="167">
        <v>137.19999999999999</v>
      </c>
      <c r="M4" s="167">
        <v>135.69999999999999</v>
      </c>
      <c r="N4" s="167">
        <v>134.1</v>
      </c>
      <c r="O4" s="167">
        <v>132.19999999999999</v>
      </c>
      <c r="P4" s="167">
        <v>130.4</v>
      </c>
      <c r="Q4" s="167">
        <v>128.69999999999999</v>
      </c>
      <c r="R4" s="167">
        <f t="shared" si="0"/>
        <v>137.19999999999999</v>
      </c>
      <c r="S4" s="167">
        <f t="shared" si="1"/>
        <v>128.69999999999999</v>
      </c>
      <c r="T4" s="224">
        <f t="shared" si="2"/>
        <v>-6.1953352769679277</v>
      </c>
      <c r="U4" s="189">
        <v>3</v>
      </c>
      <c r="V4" s="189">
        <v>5</v>
      </c>
      <c r="W4" s="189">
        <f t="shared" si="3"/>
        <v>8</v>
      </c>
      <c r="X4" s="191">
        <v>3</v>
      </c>
    </row>
    <row r="5" spans="1:24" ht="15" customHeight="1" x14ac:dyDescent="0.25">
      <c r="A5" s="238" t="s">
        <v>46</v>
      </c>
      <c r="B5" s="100" t="s">
        <v>57</v>
      </c>
      <c r="C5" s="100" t="s">
        <v>291</v>
      </c>
      <c r="D5" s="100" t="s">
        <v>292</v>
      </c>
      <c r="E5" s="100" t="s">
        <v>241</v>
      </c>
      <c r="F5" s="100" t="s">
        <v>299</v>
      </c>
      <c r="G5" s="100" t="s">
        <v>291</v>
      </c>
      <c r="H5" s="100" t="s">
        <v>139</v>
      </c>
      <c r="I5" s="100" t="s">
        <v>300</v>
      </c>
      <c r="J5" s="167">
        <v>134.57</v>
      </c>
      <c r="K5" s="167">
        <v>134.31</v>
      </c>
      <c r="L5" s="167">
        <v>133.27000000000001</v>
      </c>
      <c r="M5" s="167">
        <v>132.34</v>
      </c>
      <c r="N5" s="167">
        <v>131.4</v>
      </c>
      <c r="O5" s="167">
        <v>130.47</v>
      </c>
      <c r="P5" s="167">
        <v>129.54</v>
      </c>
      <c r="Q5" s="167">
        <v>128.61000000000001</v>
      </c>
      <c r="R5" s="167">
        <f t="shared" si="0"/>
        <v>133.27000000000001</v>
      </c>
      <c r="S5" s="167">
        <f t="shared" si="1"/>
        <v>128.61000000000001</v>
      </c>
      <c r="T5" s="224">
        <f t="shared" si="2"/>
        <v>-3.4966609139341132</v>
      </c>
      <c r="U5" s="189">
        <v>7</v>
      </c>
      <c r="V5" s="189">
        <v>4</v>
      </c>
      <c r="W5" s="189">
        <f t="shared" si="3"/>
        <v>11</v>
      </c>
      <c r="X5" s="191">
        <v>4</v>
      </c>
    </row>
    <row r="6" spans="1:24" ht="15" customHeight="1" x14ac:dyDescent="0.25">
      <c r="A6" s="238" t="s">
        <v>46</v>
      </c>
      <c r="B6" s="100" t="s">
        <v>51</v>
      </c>
      <c r="C6" s="100" t="s">
        <v>291</v>
      </c>
      <c r="D6" s="100" t="s">
        <v>292</v>
      </c>
      <c r="E6" s="100" t="s">
        <v>241</v>
      </c>
      <c r="F6" s="100" t="s">
        <v>301</v>
      </c>
      <c r="G6" s="100" t="s">
        <v>291</v>
      </c>
      <c r="H6" s="100" t="s">
        <v>139</v>
      </c>
      <c r="I6" s="100" t="s">
        <v>302</v>
      </c>
      <c r="J6" s="41"/>
      <c r="K6" s="41"/>
      <c r="L6" s="167">
        <v>143.6</v>
      </c>
      <c r="M6" s="167">
        <v>142.5</v>
      </c>
      <c r="N6" s="167">
        <v>141</v>
      </c>
      <c r="O6" s="167">
        <v>139.4</v>
      </c>
      <c r="P6" s="167">
        <v>137.69999999999999</v>
      </c>
      <c r="Q6" s="167">
        <v>136</v>
      </c>
      <c r="R6" s="167">
        <f t="shared" si="0"/>
        <v>143.6</v>
      </c>
      <c r="S6" s="167">
        <f t="shared" si="1"/>
        <v>136</v>
      </c>
      <c r="T6" s="224">
        <f t="shared" si="2"/>
        <v>-5.2924791086350957</v>
      </c>
      <c r="U6" s="189">
        <v>4</v>
      </c>
      <c r="V6" s="189">
        <v>7.5</v>
      </c>
      <c r="W6" s="189">
        <f t="shared" si="3"/>
        <v>11.5</v>
      </c>
      <c r="X6" s="191">
        <v>5</v>
      </c>
    </row>
    <row r="7" spans="1:24" ht="39" customHeight="1" x14ac:dyDescent="0.25">
      <c r="A7" s="238" t="s">
        <v>46</v>
      </c>
      <c r="B7" s="100" t="s">
        <v>63</v>
      </c>
      <c r="C7" s="100" t="s">
        <v>291</v>
      </c>
      <c r="D7" s="100" t="s">
        <v>292</v>
      </c>
      <c r="E7" s="100" t="s">
        <v>241</v>
      </c>
      <c r="F7" s="100" t="s">
        <v>303</v>
      </c>
      <c r="G7" s="252" t="s">
        <v>304</v>
      </c>
      <c r="H7" s="100" t="s">
        <v>139</v>
      </c>
      <c r="I7" s="100" t="s">
        <v>305</v>
      </c>
      <c r="J7" s="167">
        <v>136.69999999999999</v>
      </c>
      <c r="K7" s="167">
        <v>136.5</v>
      </c>
      <c r="L7" s="167">
        <v>136.19999999999999</v>
      </c>
      <c r="M7" s="167">
        <v>135.5</v>
      </c>
      <c r="N7" s="167">
        <v>134.4</v>
      </c>
      <c r="O7" s="167">
        <v>133.1</v>
      </c>
      <c r="P7" s="167">
        <v>131.80000000000001</v>
      </c>
      <c r="Q7" s="167">
        <v>130.69999999999999</v>
      </c>
      <c r="R7" s="167">
        <f t="shared" si="0"/>
        <v>136.19999999999999</v>
      </c>
      <c r="S7" s="167">
        <f t="shared" si="1"/>
        <v>130.69999999999999</v>
      </c>
      <c r="T7" s="224">
        <f t="shared" si="2"/>
        <v>-4.038179148311305</v>
      </c>
      <c r="U7" s="189">
        <v>6</v>
      </c>
      <c r="V7" s="189">
        <v>6</v>
      </c>
      <c r="W7" s="189">
        <f t="shared" si="3"/>
        <v>12</v>
      </c>
      <c r="X7" s="191">
        <v>6.5</v>
      </c>
    </row>
    <row r="8" spans="1:24" ht="15" customHeight="1" x14ac:dyDescent="0.25">
      <c r="A8" s="238" t="s">
        <v>46</v>
      </c>
      <c r="B8" s="100" t="s">
        <v>55</v>
      </c>
      <c r="C8" s="100" t="s">
        <v>291</v>
      </c>
      <c r="D8" s="100" t="s">
        <v>292</v>
      </c>
      <c r="E8" s="100" t="s">
        <v>241</v>
      </c>
      <c r="F8" s="100" t="s">
        <v>306</v>
      </c>
      <c r="G8" s="100" t="s">
        <v>307</v>
      </c>
      <c r="H8" s="100" t="s">
        <v>139</v>
      </c>
      <c r="I8" s="100" t="s">
        <v>308</v>
      </c>
      <c r="J8" s="167">
        <v>129.19999999999999</v>
      </c>
      <c r="K8" s="167">
        <v>129.1</v>
      </c>
      <c r="L8" s="167">
        <v>129</v>
      </c>
      <c r="M8" s="167">
        <v>130.19999999999999</v>
      </c>
      <c r="N8" s="167">
        <v>129.69999999999999</v>
      </c>
      <c r="O8" s="167">
        <v>129.1</v>
      </c>
      <c r="P8" s="167">
        <v>128.5</v>
      </c>
      <c r="Q8" s="167">
        <v>127.9</v>
      </c>
      <c r="R8" s="167">
        <f t="shared" si="0"/>
        <v>129</v>
      </c>
      <c r="S8" s="167">
        <f t="shared" si="1"/>
        <v>127.9</v>
      </c>
      <c r="T8" s="224">
        <f t="shared" si="2"/>
        <v>-0.85271317829457294</v>
      </c>
      <c r="U8" s="189">
        <v>9</v>
      </c>
      <c r="V8" s="189">
        <v>3</v>
      </c>
      <c r="W8" s="189">
        <f t="shared" si="3"/>
        <v>12</v>
      </c>
      <c r="X8" s="191">
        <v>6.5</v>
      </c>
    </row>
    <row r="9" spans="1:24" ht="15" customHeight="1" x14ac:dyDescent="0.25">
      <c r="A9" s="238" t="s">
        <v>46</v>
      </c>
      <c r="B9" s="100" t="s">
        <v>61</v>
      </c>
      <c r="C9" s="100" t="s">
        <v>291</v>
      </c>
      <c r="D9" s="100" t="s">
        <v>292</v>
      </c>
      <c r="E9" s="100" t="s">
        <v>241</v>
      </c>
      <c r="F9" s="100" t="s">
        <v>309</v>
      </c>
      <c r="G9" s="100" t="s">
        <v>90</v>
      </c>
      <c r="H9" s="100" t="s">
        <v>139</v>
      </c>
      <c r="I9" s="100" t="s">
        <v>310</v>
      </c>
      <c r="J9" s="167">
        <v>146</v>
      </c>
      <c r="K9" s="167">
        <v>143</v>
      </c>
      <c r="L9" s="167">
        <v>142</v>
      </c>
      <c r="M9" s="167">
        <v>141</v>
      </c>
      <c r="N9" s="167">
        <v>140</v>
      </c>
      <c r="O9" s="167">
        <v>139</v>
      </c>
      <c r="P9" s="167">
        <v>138</v>
      </c>
      <c r="Q9" s="167">
        <v>136</v>
      </c>
      <c r="R9" s="167">
        <f t="shared" si="0"/>
        <v>142</v>
      </c>
      <c r="S9" s="167">
        <f t="shared" si="1"/>
        <v>136</v>
      </c>
      <c r="T9" s="224">
        <f t="shared" si="2"/>
        <v>-4.2253521126760614</v>
      </c>
      <c r="U9" s="189">
        <v>5</v>
      </c>
      <c r="V9" s="189">
        <v>7.5</v>
      </c>
      <c r="W9" s="189">
        <f t="shared" si="3"/>
        <v>12.5</v>
      </c>
      <c r="X9" s="191">
        <v>8</v>
      </c>
    </row>
    <row r="10" spans="1:24" ht="15" customHeight="1" x14ac:dyDescent="0.25">
      <c r="A10" s="241" t="s">
        <v>46</v>
      </c>
      <c r="B10" s="229" t="s">
        <v>59</v>
      </c>
      <c r="C10" s="229" t="s">
        <v>291</v>
      </c>
      <c r="D10" s="229" t="s">
        <v>292</v>
      </c>
      <c r="E10" s="229" t="s">
        <v>241</v>
      </c>
      <c r="F10" s="229" t="s">
        <v>311</v>
      </c>
      <c r="G10" s="229" t="s">
        <v>290</v>
      </c>
      <c r="H10" s="100" t="s">
        <v>139</v>
      </c>
      <c r="I10" s="258"/>
      <c r="J10" s="258"/>
      <c r="K10" s="258"/>
      <c r="L10" s="171">
        <v>141.52000000000001</v>
      </c>
      <c r="M10" s="171">
        <v>140.68</v>
      </c>
      <c r="N10" s="171">
        <v>139.93</v>
      </c>
      <c r="O10" s="171">
        <v>139.02000000000001</v>
      </c>
      <c r="P10" s="171">
        <v>138.04</v>
      </c>
      <c r="Q10" s="171">
        <v>137.1</v>
      </c>
      <c r="R10" s="171">
        <f t="shared" si="0"/>
        <v>141.52000000000001</v>
      </c>
      <c r="S10" s="171">
        <f t="shared" si="1"/>
        <v>137.1</v>
      </c>
      <c r="T10" s="225">
        <f t="shared" si="2"/>
        <v>-3.1232334652346094</v>
      </c>
      <c r="U10" s="194">
        <v>8</v>
      </c>
      <c r="V10" s="194">
        <v>9</v>
      </c>
      <c r="W10" s="194">
        <f t="shared" si="3"/>
        <v>17</v>
      </c>
      <c r="X10" s="196">
        <v>9</v>
      </c>
    </row>
    <row r="11" spans="1:24" ht="15" customHeight="1" x14ac:dyDescent="0.25">
      <c r="A11" s="226"/>
      <c r="B11" s="175"/>
      <c r="C11" s="175"/>
      <c r="D11" s="175"/>
      <c r="E11" s="175"/>
      <c r="F11" s="175"/>
      <c r="G11" s="175"/>
      <c r="H11" s="258"/>
      <c r="I11" s="175"/>
      <c r="J11" s="175"/>
      <c r="K11" s="175"/>
      <c r="L11" s="175"/>
      <c r="M11" s="175"/>
      <c r="N11" s="175"/>
      <c r="O11" s="175"/>
      <c r="P11" s="175"/>
      <c r="Q11" s="175"/>
      <c r="R11" s="175"/>
      <c r="S11" s="175"/>
      <c r="T11" s="266"/>
      <c r="U11" s="198"/>
      <c r="V11" s="198"/>
      <c r="W11" s="198"/>
      <c r="X11" s="200"/>
    </row>
    <row r="12" spans="1:24" ht="45" customHeight="1" x14ac:dyDescent="0.25">
      <c r="A12" s="157" t="s">
        <v>37</v>
      </c>
      <c r="B12" s="158" t="s">
        <v>80</v>
      </c>
      <c r="C12" s="158" t="s">
        <v>110</v>
      </c>
      <c r="D12" s="158" t="s">
        <v>111</v>
      </c>
      <c r="E12" s="158" t="s">
        <v>112</v>
      </c>
      <c r="F12" s="158" t="s">
        <v>113</v>
      </c>
      <c r="G12" s="158" t="s">
        <v>114</v>
      </c>
      <c r="H12" s="158" t="s">
        <v>115</v>
      </c>
      <c r="I12" s="158" t="s">
        <v>116</v>
      </c>
      <c r="J12" s="158" t="s">
        <v>117</v>
      </c>
      <c r="K12" s="158" t="s">
        <v>118</v>
      </c>
      <c r="L12" s="158" t="s">
        <v>119</v>
      </c>
      <c r="M12" s="158" t="s">
        <v>120</v>
      </c>
      <c r="N12" s="158" t="s">
        <v>121</v>
      </c>
      <c r="O12" s="158" t="s">
        <v>122</v>
      </c>
      <c r="P12" s="158" t="s">
        <v>123</v>
      </c>
      <c r="Q12" s="158" t="s">
        <v>124</v>
      </c>
      <c r="R12" s="158" t="s">
        <v>125</v>
      </c>
      <c r="S12" s="158" t="s">
        <v>126</v>
      </c>
      <c r="T12" s="158" t="s">
        <v>127</v>
      </c>
      <c r="U12" s="158" t="s">
        <v>128</v>
      </c>
      <c r="V12" s="158" t="s">
        <v>129</v>
      </c>
      <c r="W12" s="158" t="s">
        <v>130</v>
      </c>
      <c r="X12" s="159" t="s">
        <v>131</v>
      </c>
    </row>
    <row r="13" spans="1:24" ht="15" customHeight="1" x14ac:dyDescent="0.25">
      <c r="A13" s="235" t="s">
        <v>65</v>
      </c>
      <c r="B13" s="215" t="s">
        <v>74</v>
      </c>
      <c r="C13" s="215" t="s">
        <v>291</v>
      </c>
      <c r="D13" s="215" t="s">
        <v>292</v>
      </c>
      <c r="E13" s="215" t="s">
        <v>241</v>
      </c>
      <c r="F13" s="215" t="s">
        <v>312</v>
      </c>
      <c r="G13" s="215" t="s">
        <v>290</v>
      </c>
      <c r="H13" s="215" t="s">
        <v>139</v>
      </c>
      <c r="I13" s="215" t="s">
        <v>313</v>
      </c>
      <c r="J13" s="216"/>
      <c r="K13" s="163">
        <v>152.4</v>
      </c>
      <c r="L13" s="163">
        <v>149.80000000000001</v>
      </c>
      <c r="M13" s="163">
        <v>147</v>
      </c>
      <c r="N13" s="163">
        <v>143.69999999999999</v>
      </c>
      <c r="O13" s="163">
        <v>140.19999999999999</v>
      </c>
      <c r="P13" s="163">
        <v>136.6</v>
      </c>
      <c r="Q13" s="163">
        <v>133</v>
      </c>
      <c r="R13" s="163">
        <v>149.80000000000001</v>
      </c>
      <c r="S13" s="163">
        <v>133</v>
      </c>
      <c r="T13" s="223">
        <v>-11.21</v>
      </c>
      <c r="U13" s="185">
        <v>1</v>
      </c>
      <c r="V13" s="185">
        <v>2</v>
      </c>
      <c r="W13" s="185">
        <v>3</v>
      </c>
      <c r="X13" s="187">
        <v>1</v>
      </c>
    </row>
    <row r="14" spans="1:24" ht="15" customHeight="1" x14ac:dyDescent="0.25">
      <c r="A14" s="238" t="s">
        <v>65</v>
      </c>
      <c r="B14" s="100" t="s">
        <v>66</v>
      </c>
      <c r="C14" s="100" t="s">
        <v>291</v>
      </c>
      <c r="D14" s="100" t="s">
        <v>292</v>
      </c>
      <c r="E14" s="100" t="s">
        <v>241</v>
      </c>
      <c r="F14" s="100" t="s">
        <v>314</v>
      </c>
      <c r="G14" s="100" t="s">
        <v>315</v>
      </c>
      <c r="H14" s="100" t="s">
        <v>139</v>
      </c>
      <c r="I14" s="100" t="s">
        <v>300</v>
      </c>
      <c r="J14" s="167">
        <v>146.30000000000001</v>
      </c>
      <c r="K14" s="167">
        <v>142.80000000000001</v>
      </c>
      <c r="L14" s="167">
        <v>142</v>
      </c>
      <c r="M14" s="167">
        <v>140.6</v>
      </c>
      <c r="N14" s="167">
        <v>139.19999999999999</v>
      </c>
      <c r="O14" s="167">
        <v>137.80000000000001</v>
      </c>
      <c r="P14" s="167">
        <v>136.4</v>
      </c>
      <c r="Q14" s="167">
        <v>135</v>
      </c>
      <c r="R14" s="167">
        <v>142</v>
      </c>
      <c r="S14" s="167">
        <v>135</v>
      </c>
      <c r="T14" s="224">
        <v>-4.93</v>
      </c>
      <c r="U14" s="189">
        <v>4</v>
      </c>
      <c r="V14" s="189">
        <v>3.5</v>
      </c>
      <c r="W14" s="189">
        <v>7.5</v>
      </c>
      <c r="X14" s="191">
        <v>2</v>
      </c>
    </row>
    <row r="15" spans="1:24" ht="15" customHeight="1" x14ac:dyDescent="0.25">
      <c r="A15" s="238" t="s">
        <v>65</v>
      </c>
      <c r="B15" s="100" t="s">
        <v>72</v>
      </c>
      <c r="C15" s="100" t="s">
        <v>291</v>
      </c>
      <c r="D15" s="100" t="s">
        <v>292</v>
      </c>
      <c r="E15" s="100" t="s">
        <v>241</v>
      </c>
      <c r="F15" s="100" t="s">
        <v>316</v>
      </c>
      <c r="G15" s="100" t="s">
        <v>317</v>
      </c>
      <c r="H15" s="100" t="s">
        <v>139</v>
      </c>
      <c r="I15" s="100" t="s">
        <v>308</v>
      </c>
      <c r="J15" s="167">
        <v>128.93</v>
      </c>
      <c r="K15" s="167">
        <v>129.07</v>
      </c>
      <c r="L15" s="167">
        <v>129.6</v>
      </c>
      <c r="M15" s="167">
        <v>129.13</v>
      </c>
      <c r="N15" s="167">
        <v>128.93</v>
      </c>
      <c r="O15" s="167">
        <v>128.72999999999999</v>
      </c>
      <c r="P15" s="167">
        <v>128.53</v>
      </c>
      <c r="Q15" s="167">
        <v>128.33000000000001</v>
      </c>
      <c r="R15" s="167">
        <v>129.6</v>
      </c>
      <c r="S15" s="167">
        <v>128.33000000000001</v>
      </c>
      <c r="T15" s="224">
        <v>-0.98</v>
      </c>
      <c r="U15" s="189">
        <v>7</v>
      </c>
      <c r="V15" s="189">
        <v>1</v>
      </c>
      <c r="W15" s="189">
        <v>8</v>
      </c>
      <c r="X15" s="191">
        <v>3.5</v>
      </c>
    </row>
    <row r="16" spans="1:24" ht="15" customHeight="1" x14ac:dyDescent="0.25">
      <c r="A16" s="238" t="s">
        <v>65</v>
      </c>
      <c r="B16" s="100" t="s">
        <v>76</v>
      </c>
      <c r="C16" s="100" t="s">
        <v>291</v>
      </c>
      <c r="D16" s="100" t="s">
        <v>292</v>
      </c>
      <c r="E16" s="100" t="s">
        <v>241</v>
      </c>
      <c r="F16" s="100" t="s">
        <v>318</v>
      </c>
      <c r="G16" s="100" t="s">
        <v>319</v>
      </c>
      <c r="H16" s="100" t="s">
        <v>139</v>
      </c>
      <c r="I16" s="100" t="s">
        <v>320</v>
      </c>
      <c r="J16" s="42"/>
      <c r="K16" s="76"/>
      <c r="L16" s="167">
        <v>145.80000000000001</v>
      </c>
      <c r="M16" s="167">
        <v>144.4</v>
      </c>
      <c r="N16" s="167">
        <v>142.5</v>
      </c>
      <c r="O16" s="167">
        <v>140.30000000000001</v>
      </c>
      <c r="P16" s="167">
        <v>138.19999999999999</v>
      </c>
      <c r="Q16" s="167">
        <v>136.19999999999999</v>
      </c>
      <c r="R16" s="167">
        <v>145.80000000000001</v>
      </c>
      <c r="S16" s="167">
        <v>136.19999999999999</v>
      </c>
      <c r="T16" s="224">
        <v>-6.58</v>
      </c>
      <c r="U16" s="189">
        <v>3</v>
      </c>
      <c r="V16" s="189">
        <v>5</v>
      </c>
      <c r="W16" s="189">
        <v>8</v>
      </c>
      <c r="X16" s="191">
        <v>3.5</v>
      </c>
    </row>
    <row r="17" spans="1:24" ht="15" customHeight="1" x14ac:dyDescent="0.25">
      <c r="A17" s="238" t="s">
        <v>65</v>
      </c>
      <c r="B17" s="100" t="s">
        <v>78</v>
      </c>
      <c r="C17" s="100" t="s">
        <v>291</v>
      </c>
      <c r="D17" s="100" t="s">
        <v>292</v>
      </c>
      <c r="E17" s="100" t="s">
        <v>241</v>
      </c>
      <c r="F17" s="100" t="s">
        <v>321</v>
      </c>
      <c r="G17" s="100" t="s">
        <v>322</v>
      </c>
      <c r="H17" s="100" t="s">
        <v>139</v>
      </c>
      <c r="I17" s="100" t="s">
        <v>323</v>
      </c>
      <c r="J17" s="167">
        <v>141.5</v>
      </c>
      <c r="K17" s="167">
        <v>141.5</v>
      </c>
      <c r="L17" s="167">
        <v>141.69999999999999</v>
      </c>
      <c r="M17" s="167">
        <v>140.30000000000001</v>
      </c>
      <c r="N17" s="167">
        <v>139.19999999999999</v>
      </c>
      <c r="O17" s="167">
        <v>138</v>
      </c>
      <c r="P17" s="167">
        <v>126.9</v>
      </c>
      <c r="Q17" s="167">
        <v>135</v>
      </c>
      <c r="R17" s="167">
        <v>141.69999999999999</v>
      </c>
      <c r="S17" s="167">
        <v>135</v>
      </c>
      <c r="T17" s="224">
        <v>-4.7300000000000004</v>
      </c>
      <c r="U17" s="189">
        <v>5</v>
      </c>
      <c r="V17" s="189">
        <v>3.5</v>
      </c>
      <c r="W17" s="189">
        <v>8.5</v>
      </c>
      <c r="X17" s="191">
        <v>5</v>
      </c>
    </row>
    <row r="18" spans="1:24" ht="15" customHeight="1" x14ac:dyDescent="0.25">
      <c r="A18" s="238" t="s">
        <v>65</v>
      </c>
      <c r="B18" s="100" t="s">
        <v>68</v>
      </c>
      <c r="C18" s="100" t="s">
        <v>291</v>
      </c>
      <c r="D18" s="100" t="s">
        <v>292</v>
      </c>
      <c r="E18" s="100" t="s">
        <v>241</v>
      </c>
      <c r="F18" s="100" t="s">
        <v>324</v>
      </c>
      <c r="G18" s="100" t="s">
        <v>290</v>
      </c>
      <c r="H18" s="100" t="s">
        <v>139</v>
      </c>
      <c r="I18" s="100" t="s">
        <v>325</v>
      </c>
      <c r="J18" s="167">
        <v>154</v>
      </c>
      <c r="K18" s="167">
        <v>150.5</v>
      </c>
      <c r="L18" s="167">
        <v>149.69999999999999</v>
      </c>
      <c r="M18" s="167">
        <v>148.19999999999999</v>
      </c>
      <c r="N18" s="167">
        <v>145.9</v>
      </c>
      <c r="O18" s="167">
        <v>143.69999999999999</v>
      </c>
      <c r="P18" s="167">
        <v>142</v>
      </c>
      <c r="Q18" s="167">
        <v>140.30000000000001</v>
      </c>
      <c r="R18" s="167">
        <v>154</v>
      </c>
      <c r="S18" s="167">
        <v>140.30000000000001</v>
      </c>
      <c r="T18" s="224">
        <v>-8.9</v>
      </c>
      <c r="U18" s="189">
        <v>2</v>
      </c>
      <c r="V18" s="189">
        <v>7</v>
      </c>
      <c r="W18" s="189">
        <v>9</v>
      </c>
      <c r="X18" s="191">
        <v>6</v>
      </c>
    </row>
    <row r="19" spans="1:24" ht="15" customHeight="1" x14ac:dyDescent="0.25">
      <c r="A19" s="238" t="s">
        <v>65</v>
      </c>
      <c r="B19" s="100" t="s">
        <v>70</v>
      </c>
      <c r="C19" s="100" t="s">
        <v>291</v>
      </c>
      <c r="D19" s="100" t="s">
        <v>292</v>
      </c>
      <c r="E19" s="100" t="s">
        <v>241</v>
      </c>
      <c r="F19" s="100" t="s">
        <v>326</v>
      </c>
      <c r="G19" s="100" t="s">
        <v>327</v>
      </c>
      <c r="H19" s="100" t="s">
        <v>139</v>
      </c>
      <c r="I19" s="100" t="s">
        <v>308</v>
      </c>
      <c r="J19" s="167">
        <v>139.11000000000001</v>
      </c>
      <c r="K19" s="167">
        <v>142.72999999999999</v>
      </c>
      <c r="L19" s="167">
        <v>143.66</v>
      </c>
      <c r="M19" s="167">
        <v>142.58000000000001</v>
      </c>
      <c r="N19" s="167">
        <v>141.37</v>
      </c>
      <c r="O19" s="167">
        <v>140.16</v>
      </c>
      <c r="P19" s="167">
        <v>138.94999999999999</v>
      </c>
      <c r="Q19" s="167">
        <v>137.74</v>
      </c>
      <c r="R19" s="167">
        <v>143.66</v>
      </c>
      <c r="S19" s="167">
        <v>137.74</v>
      </c>
      <c r="T19" s="224">
        <v>-4.12</v>
      </c>
      <c r="U19" s="189">
        <v>6</v>
      </c>
      <c r="V19" s="189">
        <v>6</v>
      </c>
      <c r="W19" s="189">
        <v>12</v>
      </c>
      <c r="X19" s="191">
        <v>7</v>
      </c>
    </row>
    <row r="20" spans="1:24" ht="15" customHeight="1" x14ac:dyDescent="0.25">
      <c r="A20" s="267"/>
      <c r="B20" s="258"/>
      <c r="C20" s="258"/>
      <c r="D20" s="258"/>
      <c r="E20" s="258"/>
      <c r="F20" s="258"/>
      <c r="G20" s="258"/>
      <c r="H20" s="258"/>
      <c r="I20" s="258"/>
      <c r="J20" s="258"/>
      <c r="K20" s="258"/>
      <c r="L20" s="258"/>
      <c r="M20" s="258"/>
      <c r="N20" s="258"/>
      <c r="O20" s="258"/>
      <c r="P20" s="258"/>
      <c r="Q20" s="258"/>
      <c r="R20" s="258"/>
      <c r="S20" s="258"/>
      <c r="T20" s="225"/>
      <c r="U20" s="203"/>
      <c r="V20" s="203"/>
      <c r="W20" s="203"/>
      <c r="X20" s="268"/>
    </row>
    <row r="21" spans="1:24" ht="15" customHeight="1" x14ac:dyDescent="0.25">
      <c r="A21" s="245"/>
      <c r="B21" s="216"/>
      <c r="C21" s="216"/>
      <c r="D21" s="216"/>
      <c r="E21" s="216"/>
      <c r="F21" s="216"/>
      <c r="G21" s="216"/>
      <c r="H21" s="216"/>
      <c r="I21" s="216"/>
      <c r="J21" s="216"/>
      <c r="K21" s="216"/>
      <c r="L21" s="216"/>
      <c r="M21" s="216"/>
      <c r="N21" s="216"/>
      <c r="O21" s="216"/>
      <c r="P21" s="216"/>
      <c r="Q21" s="216"/>
      <c r="R21" s="216"/>
      <c r="S21" s="216"/>
      <c r="T21" s="216"/>
      <c r="U21" s="216"/>
      <c r="V21" s="216"/>
      <c r="W21" s="216"/>
      <c r="X21" s="217"/>
    </row>
    <row r="22" spans="1:24" ht="15" customHeight="1" x14ac:dyDescent="0.25">
      <c r="A22" s="76"/>
      <c r="B22" s="41"/>
      <c r="C22" s="41"/>
      <c r="D22" s="41"/>
      <c r="E22" s="41"/>
      <c r="F22" s="41"/>
      <c r="G22" s="41"/>
      <c r="H22" s="41"/>
      <c r="I22" s="41"/>
      <c r="J22" s="41"/>
      <c r="K22" s="41"/>
      <c r="L22" s="41"/>
      <c r="M22" s="41"/>
      <c r="N22" s="41"/>
      <c r="O22" s="41"/>
      <c r="P22" s="41"/>
      <c r="Q22" s="41"/>
      <c r="R22" s="41"/>
      <c r="S22" s="41"/>
      <c r="T22" s="41"/>
      <c r="U22" s="41"/>
      <c r="V22" s="41"/>
      <c r="W22" s="41"/>
      <c r="X22" s="42"/>
    </row>
    <row r="23" spans="1:24" ht="15" customHeight="1" x14ac:dyDescent="0.25">
      <c r="A23" s="254" t="s">
        <v>15</v>
      </c>
      <c r="B23" s="41"/>
      <c r="C23" s="41"/>
      <c r="D23" s="41"/>
      <c r="E23" s="41"/>
      <c r="F23" s="41"/>
      <c r="G23" s="41"/>
      <c r="H23" s="41"/>
      <c r="I23" s="41"/>
      <c r="J23" s="41"/>
      <c r="K23" s="41"/>
      <c r="L23" s="41"/>
      <c r="M23" s="41"/>
      <c r="N23" s="41"/>
      <c r="O23" s="41"/>
      <c r="P23" s="41"/>
      <c r="Q23" s="41"/>
      <c r="R23" s="41"/>
      <c r="S23" s="41"/>
      <c r="T23" s="41"/>
      <c r="U23" s="41"/>
      <c r="V23" s="41"/>
      <c r="W23" s="41"/>
      <c r="X23" s="42"/>
    </row>
    <row r="24" spans="1:24" ht="15.95" customHeight="1" x14ac:dyDescent="0.25">
      <c r="A24" s="255" t="s">
        <v>328</v>
      </c>
      <c r="B24" s="41"/>
      <c r="C24" s="41"/>
      <c r="D24" s="41"/>
      <c r="E24" s="41"/>
      <c r="F24" s="41"/>
      <c r="G24" s="41"/>
      <c r="H24" s="41"/>
      <c r="I24" s="41"/>
      <c r="J24" s="41"/>
      <c r="K24" s="41"/>
      <c r="L24" s="41"/>
      <c r="M24" s="41"/>
      <c r="N24" s="41"/>
      <c r="O24" s="41"/>
      <c r="P24" s="41"/>
      <c r="Q24" s="41"/>
      <c r="R24" s="41"/>
      <c r="S24" s="41"/>
      <c r="T24" s="41"/>
      <c r="U24" s="41"/>
      <c r="V24" s="41"/>
      <c r="W24" s="41"/>
      <c r="X24" s="42"/>
    </row>
    <row r="25" spans="1:24" ht="15.95" customHeight="1" x14ac:dyDescent="0.25">
      <c r="A25" s="255" t="s">
        <v>329</v>
      </c>
      <c r="B25" s="41"/>
      <c r="C25" s="41"/>
      <c r="D25" s="41"/>
      <c r="E25" s="41"/>
      <c r="F25" s="41"/>
      <c r="G25" s="41"/>
      <c r="H25" s="41"/>
      <c r="I25" s="41"/>
      <c r="J25" s="41"/>
      <c r="K25" s="41"/>
      <c r="L25" s="41"/>
      <c r="M25" s="41"/>
      <c r="N25" s="41"/>
      <c r="O25" s="41"/>
      <c r="P25" s="41"/>
      <c r="Q25" s="41"/>
      <c r="R25" s="41"/>
      <c r="S25" s="41"/>
      <c r="T25" s="41"/>
      <c r="U25" s="41"/>
      <c r="V25" s="41"/>
      <c r="W25" s="41"/>
      <c r="X25" s="42"/>
    </row>
    <row r="26" spans="1:24" ht="15" customHeight="1" x14ac:dyDescent="0.25">
      <c r="A26" s="208" t="s">
        <v>330</v>
      </c>
      <c r="B26" s="118"/>
      <c r="C26" s="118"/>
      <c r="D26" s="118"/>
      <c r="E26" s="118"/>
      <c r="F26" s="118"/>
      <c r="G26" s="118"/>
      <c r="H26" s="118"/>
      <c r="I26" s="118"/>
      <c r="J26" s="118"/>
      <c r="K26" s="118"/>
      <c r="L26" s="118"/>
      <c r="M26" s="118"/>
      <c r="N26" s="118"/>
      <c r="O26" s="118"/>
      <c r="P26" s="118"/>
      <c r="Q26" s="118"/>
      <c r="R26" s="118"/>
      <c r="S26" s="118"/>
      <c r="T26" s="118"/>
      <c r="U26" s="118"/>
      <c r="V26" s="118"/>
      <c r="W26" s="118"/>
      <c r="X26" s="119"/>
    </row>
  </sheetData>
  <pageMargins left="0.7" right="0.7" top="0.75" bottom="0.75" header="0.3" footer="0.3"/>
  <pageSetup orientation="portrait"/>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heetViews>
  <sheetFormatPr defaultColWidth="9.140625" defaultRowHeight="15" customHeight="1" x14ac:dyDescent="0.25"/>
  <cols>
    <col min="1" max="1" width="10.7109375" style="269" customWidth="1"/>
    <col min="2" max="2" width="13.85546875" style="269" customWidth="1"/>
    <col min="3" max="3" width="9" style="269" customWidth="1"/>
    <col min="4" max="4" width="17.7109375" style="269" customWidth="1"/>
    <col min="5" max="5" width="9" style="269" customWidth="1"/>
    <col min="6" max="6" width="23.28515625" style="269" customWidth="1"/>
    <col min="7" max="7" width="39" style="269" customWidth="1"/>
    <col min="8" max="8" width="18" style="269" customWidth="1"/>
    <col min="9" max="9" width="15.85546875" style="269" customWidth="1"/>
    <col min="10" max="10" width="15.28515625" style="269" customWidth="1"/>
    <col min="11" max="11" width="13.28515625" style="269" customWidth="1"/>
    <col min="12" max="12" width="14.140625" style="269" customWidth="1"/>
    <col min="13" max="256" width="9.140625" style="269" customWidth="1"/>
  </cols>
  <sheetData>
    <row r="1" spans="1:12" ht="60" customHeight="1" x14ac:dyDescent="0.25">
      <c r="A1" s="181" t="s">
        <v>37</v>
      </c>
      <c r="B1" s="182" t="s">
        <v>80</v>
      </c>
      <c r="C1" s="182" t="s">
        <v>110</v>
      </c>
      <c r="D1" s="182" t="s">
        <v>111</v>
      </c>
      <c r="E1" s="182" t="s">
        <v>112</v>
      </c>
      <c r="F1" s="182" t="s">
        <v>331</v>
      </c>
      <c r="G1" s="158" t="s">
        <v>332</v>
      </c>
      <c r="H1" s="158" t="s">
        <v>333</v>
      </c>
      <c r="I1" s="158" t="s">
        <v>334</v>
      </c>
      <c r="J1" s="158" t="s">
        <v>335</v>
      </c>
      <c r="K1" s="158" t="s">
        <v>336</v>
      </c>
      <c r="L1" s="159" t="s">
        <v>337</v>
      </c>
    </row>
    <row r="2" spans="1:12" ht="15" customHeight="1" x14ac:dyDescent="0.25">
      <c r="A2" s="183" t="s">
        <v>46</v>
      </c>
      <c r="B2" s="184" t="s">
        <v>53</v>
      </c>
      <c r="C2" s="184" t="s">
        <v>338</v>
      </c>
      <c r="D2" s="184" t="s">
        <v>339</v>
      </c>
      <c r="E2" s="184" t="s">
        <v>241</v>
      </c>
      <c r="F2" s="205"/>
      <c r="G2" s="184" t="s">
        <v>340</v>
      </c>
      <c r="H2" s="185">
        <f>INDEX('Leakage_km of main_day'!$X$2:$X$20,MATCH($B2,'Leakage_km of main_day'!$B$2:$B$20,0),1)</f>
        <v>2</v>
      </c>
      <c r="I2" s="185">
        <f>INDEX(Leakage_property_day!$X$2:$X$20,MATCH($B2,Leakage_property_day!$B$2:$B$20,0),1)</f>
        <v>1.5</v>
      </c>
      <c r="J2" s="185">
        <f>INDEX('WRMP leakage targets'!$X$2:$X$20,MATCH($B2,'WRMP leakage targets'!$B$2:$B$20,0),1)</f>
        <v>1</v>
      </c>
      <c r="K2" s="185">
        <f t="shared" ref="K2:K10" si="0">H2+I2+J2</f>
        <v>4.5</v>
      </c>
      <c r="L2" s="187">
        <v>1</v>
      </c>
    </row>
    <row r="3" spans="1:12" ht="15" customHeight="1" x14ac:dyDescent="0.25">
      <c r="A3" s="188" t="s">
        <v>46</v>
      </c>
      <c r="B3" s="17" t="s">
        <v>63</v>
      </c>
      <c r="C3" s="17" t="s">
        <v>338</v>
      </c>
      <c r="D3" s="17" t="s">
        <v>339</v>
      </c>
      <c r="E3" s="17" t="s">
        <v>241</v>
      </c>
      <c r="F3" s="11"/>
      <c r="G3" s="17" t="s">
        <v>340</v>
      </c>
      <c r="H3" s="189">
        <f>INDEX('Leakage_km of main_day'!$X$2:$X$20,MATCH($B3,'Leakage_km of main_day'!$B$2:$B$20,0),1)</f>
        <v>1</v>
      </c>
      <c r="I3" s="189">
        <f>INDEX(Leakage_property_day!$X$2:$X$20,MATCH($B3,Leakage_property_day!$B$2:$B$20,0),1)</f>
        <v>1.5</v>
      </c>
      <c r="J3" s="189">
        <f>INDEX('WRMP leakage targets'!$X$2:$X$20,MATCH($B3,'WRMP leakage targets'!$B$2:$B$20,0),1)</f>
        <v>3</v>
      </c>
      <c r="K3" s="189">
        <f t="shared" si="0"/>
        <v>5.5</v>
      </c>
      <c r="L3" s="191">
        <v>2</v>
      </c>
    </row>
    <row r="4" spans="1:12" ht="15" customHeight="1" x14ac:dyDescent="0.25">
      <c r="A4" s="188" t="s">
        <v>46</v>
      </c>
      <c r="B4" s="17" t="s">
        <v>59</v>
      </c>
      <c r="C4" s="17" t="s">
        <v>338</v>
      </c>
      <c r="D4" s="17" t="s">
        <v>339</v>
      </c>
      <c r="E4" s="17" t="s">
        <v>241</v>
      </c>
      <c r="F4" s="11"/>
      <c r="G4" s="17" t="s">
        <v>341</v>
      </c>
      <c r="H4" s="189">
        <f>INDEX('Leakage_km of main_day'!$X$2:$X$20,MATCH($B4,'Leakage_km of main_day'!$B$2:$B$20,0),1)</f>
        <v>5</v>
      </c>
      <c r="I4" s="189">
        <f>INDEX(Leakage_property_day!$X$2:$X$20,MATCH($B4,Leakage_property_day!$B$2:$B$20,0),1)</f>
        <v>5</v>
      </c>
      <c r="J4" s="189">
        <f>INDEX('WRMP leakage targets'!$X$2:$X$20,MATCH($B4,'WRMP leakage targets'!$B$2:$B$20,0),1)</f>
        <v>2</v>
      </c>
      <c r="K4" s="189">
        <f t="shared" si="0"/>
        <v>12</v>
      </c>
      <c r="L4" s="191">
        <v>3</v>
      </c>
    </row>
    <row r="5" spans="1:12" ht="15" customHeight="1" x14ac:dyDescent="0.25">
      <c r="A5" s="188" t="s">
        <v>46</v>
      </c>
      <c r="B5" s="17" t="s">
        <v>51</v>
      </c>
      <c r="C5" s="17" t="s">
        <v>338</v>
      </c>
      <c r="D5" s="17" t="s">
        <v>339</v>
      </c>
      <c r="E5" s="17" t="s">
        <v>241</v>
      </c>
      <c r="F5" s="11"/>
      <c r="G5" s="17" t="s">
        <v>52</v>
      </c>
      <c r="H5" s="189">
        <f>INDEX('Leakage_km of main_day'!$X$2:$X$20,MATCH($B5,'Leakage_km of main_day'!$B$2:$B$20,0),1)</f>
        <v>3.5</v>
      </c>
      <c r="I5" s="189">
        <f>INDEX(Leakage_property_day!$X$2:$X$20,MATCH($B5,Leakage_property_day!$B$2:$B$20,0),1)</f>
        <v>7.5</v>
      </c>
      <c r="J5" s="189">
        <f>INDEX('WRMP leakage targets'!$X$2:$X$20,MATCH($B5,'WRMP leakage targets'!$B$2:$B$20,0),1)</f>
        <v>6</v>
      </c>
      <c r="K5" s="189">
        <f t="shared" si="0"/>
        <v>17</v>
      </c>
      <c r="L5" s="191">
        <v>4</v>
      </c>
    </row>
    <row r="6" spans="1:12" ht="15" customHeight="1" x14ac:dyDescent="0.25">
      <c r="A6" s="188" t="s">
        <v>46</v>
      </c>
      <c r="B6" s="17" t="s">
        <v>61</v>
      </c>
      <c r="C6" s="17" t="s">
        <v>338</v>
      </c>
      <c r="D6" s="17" t="s">
        <v>339</v>
      </c>
      <c r="E6" s="17" t="s">
        <v>241</v>
      </c>
      <c r="F6" s="11"/>
      <c r="G6" s="17" t="s">
        <v>341</v>
      </c>
      <c r="H6" s="189">
        <f>INDEX('Leakage_km of main_day'!$X$2:$X$20,MATCH($B6,'Leakage_km of main_day'!$B$2:$B$20,0),1)</f>
        <v>8.5</v>
      </c>
      <c r="I6" s="189">
        <f>INDEX(Leakage_property_day!$X$2:$X$20,MATCH($B6,Leakage_property_day!$B$2:$B$20,0),1)</f>
        <v>5</v>
      </c>
      <c r="J6" s="189">
        <f>INDEX('WRMP leakage targets'!$X$2:$X$20,MATCH($B6,'WRMP leakage targets'!$B$2:$B$20,0),1)</f>
        <v>4</v>
      </c>
      <c r="K6" s="189">
        <f t="shared" si="0"/>
        <v>17.5</v>
      </c>
      <c r="L6" s="191">
        <v>5</v>
      </c>
    </row>
    <row r="7" spans="1:12" ht="15" customHeight="1" x14ac:dyDescent="0.25">
      <c r="A7" s="188" t="s">
        <v>46</v>
      </c>
      <c r="B7" s="17" t="s">
        <v>55</v>
      </c>
      <c r="C7" s="17" t="s">
        <v>338</v>
      </c>
      <c r="D7" s="17" t="s">
        <v>339</v>
      </c>
      <c r="E7" s="17" t="s">
        <v>241</v>
      </c>
      <c r="F7" s="11"/>
      <c r="G7" s="17" t="s">
        <v>340</v>
      </c>
      <c r="H7" s="189">
        <f>INDEX('Leakage_km of main_day'!$X$2:$X$20,MATCH($B7,'Leakage_km of main_day'!$B$2:$B$20,0),1)</f>
        <v>3.5</v>
      </c>
      <c r="I7" s="189">
        <f>INDEX(Leakage_property_day!$X$2:$X$20,MATCH($B7,Leakage_property_day!$B$2:$B$20,0),1)</f>
        <v>7.5</v>
      </c>
      <c r="J7" s="189">
        <f>INDEX('WRMP leakage targets'!$X$2:$X$20,MATCH($B7,'WRMP leakage targets'!$B$2:$B$20,0),1)</f>
        <v>7</v>
      </c>
      <c r="K7" s="189">
        <f t="shared" si="0"/>
        <v>18</v>
      </c>
      <c r="L7" s="191">
        <v>6.5</v>
      </c>
    </row>
    <row r="8" spans="1:12" ht="15" customHeight="1" x14ac:dyDescent="0.25">
      <c r="A8" s="188" t="s">
        <v>46</v>
      </c>
      <c r="B8" s="17" t="s">
        <v>49</v>
      </c>
      <c r="C8" s="17" t="s">
        <v>338</v>
      </c>
      <c r="D8" s="17" t="s">
        <v>339</v>
      </c>
      <c r="E8" s="17" t="s">
        <v>241</v>
      </c>
      <c r="F8" s="11"/>
      <c r="G8" s="17" t="s">
        <v>340</v>
      </c>
      <c r="H8" s="189">
        <f>INDEX('Leakage_km of main_day'!$X$2:$X$20,MATCH($B8,'Leakage_km of main_day'!$B$2:$B$20,0),1)</f>
        <v>7</v>
      </c>
      <c r="I8" s="189">
        <f>INDEX(Leakage_property_day!$X$2:$X$20,MATCH($B8,Leakage_property_day!$B$2:$B$20,0),1)</f>
        <v>3</v>
      </c>
      <c r="J8" s="189">
        <f>INDEX('WRMP leakage targets'!$X$2:$X$20,MATCH($B8,'WRMP leakage targets'!$B$2:$B$20,0),1)</f>
        <v>8</v>
      </c>
      <c r="K8" s="189">
        <f t="shared" si="0"/>
        <v>18</v>
      </c>
      <c r="L8" s="191">
        <v>6.5</v>
      </c>
    </row>
    <row r="9" spans="1:12" ht="15" customHeight="1" x14ac:dyDescent="0.25">
      <c r="A9" s="188" t="s">
        <v>46</v>
      </c>
      <c r="B9" s="17" t="s">
        <v>57</v>
      </c>
      <c r="C9" s="17" t="s">
        <v>338</v>
      </c>
      <c r="D9" s="17" t="s">
        <v>339</v>
      </c>
      <c r="E9" s="17" t="s">
        <v>241</v>
      </c>
      <c r="F9" s="11"/>
      <c r="G9" s="17" t="s">
        <v>342</v>
      </c>
      <c r="H9" s="189">
        <f>INDEX('Leakage_km of main_day'!$X$2:$X$20,MATCH($B9,'Leakage_km of main_day'!$B$2:$B$20,0),1)</f>
        <v>8.5</v>
      </c>
      <c r="I9" s="189">
        <f>INDEX(Leakage_property_day!$X$2:$X$20,MATCH($B9,Leakage_property_day!$B$2:$B$20,0),1)</f>
        <v>5</v>
      </c>
      <c r="J9" s="189">
        <f>INDEX('WRMP leakage targets'!$X$2:$X$20,MATCH($B9,'WRMP leakage targets'!$B$2:$B$20,0),1)</f>
        <v>5</v>
      </c>
      <c r="K9" s="189">
        <f t="shared" si="0"/>
        <v>18.5</v>
      </c>
      <c r="L9" s="191">
        <v>8</v>
      </c>
    </row>
    <row r="10" spans="1:12" ht="15" customHeight="1" x14ac:dyDescent="0.25">
      <c r="A10" s="192" t="s">
        <v>46</v>
      </c>
      <c r="B10" s="193" t="s">
        <v>47</v>
      </c>
      <c r="C10" s="193" t="s">
        <v>338</v>
      </c>
      <c r="D10" s="193" t="s">
        <v>339</v>
      </c>
      <c r="E10" s="193" t="s">
        <v>241</v>
      </c>
      <c r="F10" s="203"/>
      <c r="G10" s="193" t="s">
        <v>340</v>
      </c>
      <c r="H10" s="194">
        <f>INDEX('Leakage_km of main_day'!$X$2:$X$20,MATCH($B10,'Leakage_km of main_day'!$B$2:$B$20,0),1)</f>
        <v>6</v>
      </c>
      <c r="I10" s="194">
        <f>INDEX(Leakage_property_day!$X$2:$X$20,MATCH($B10,Leakage_property_day!$B$2:$B$20,0),1)</f>
        <v>9</v>
      </c>
      <c r="J10" s="194">
        <f>INDEX('WRMP leakage targets'!$X$2:$X$20,MATCH($B10,'WRMP leakage targets'!$B$2:$B$20,0),1)</f>
        <v>9</v>
      </c>
      <c r="K10" s="194">
        <f t="shared" si="0"/>
        <v>24</v>
      </c>
      <c r="L10" s="196">
        <v>9</v>
      </c>
    </row>
    <row r="11" spans="1:12" ht="15" customHeight="1" x14ac:dyDescent="0.25">
      <c r="A11" s="270"/>
      <c r="B11" s="198"/>
      <c r="C11" s="198"/>
      <c r="D11" s="198"/>
      <c r="E11" s="198"/>
      <c r="F11" s="198"/>
      <c r="G11" s="198"/>
      <c r="H11" s="198"/>
      <c r="I11" s="198"/>
      <c r="J11" s="198"/>
      <c r="K11" s="198"/>
      <c r="L11" s="200"/>
    </row>
    <row r="12" spans="1:12" ht="60" customHeight="1" x14ac:dyDescent="0.25">
      <c r="A12" s="181" t="s">
        <v>37</v>
      </c>
      <c r="B12" s="182" t="s">
        <v>80</v>
      </c>
      <c r="C12" s="182" t="s">
        <v>110</v>
      </c>
      <c r="D12" s="182" t="s">
        <v>111</v>
      </c>
      <c r="E12" s="182" t="s">
        <v>112</v>
      </c>
      <c r="F12" s="182" t="s">
        <v>331</v>
      </c>
      <c r="G12" s="158" t="s">
        <v>332</v>
      </c>
      <c r="H12" s="158" t="s">
        <v>333</v>
      </c>
      <c r="I12" s="158" t="s">
        <v>334</v>
      </c>
      <c r="J12" s="158" t="s">
        <v>335</v>
      </c>
      <c r="K12" s="158" t="s">
        <v>336</v>
      </c>
      <c r="L12" s="159" t="s">
        <v>337</v>
      </c>
    </row>
    <row r="13" spans="1:12" ht="15" customHeight="1" x14ac:dyDescent="0.25">
      <c r="A13" s="183" t="s">
        <v>65</v>
      </c>
      <c r="B13" s="184" t="s">
        <v>66</v>
      </c>
      <c r="C13" s="184" t="s">
        <v>338</v>
      </c>
      <c r="D13" s="184" t="s">
        <v>339</v>
      </c>
      <c r="E13" s="184" t="s">
        <v>241</v>
      </c>
      <c r="F13" s="205"/>
      <c r="G13" s="184" t="s">
        <v>340</v>
      </c>
      <c r="H13" s="185">
        <f>INDEX('Leakage_km of main_day'!$X$2:$X$20,MATCH($B13,'Leakage_km of main_day'!$B$2:$B$20,0),1)</f>
        <v>1.5</v>
      </c>
      <c r="I13" s="185">
        <f>INDEX(Leakage_property_day!$X$2:$X$20,MATCH($B13,Leakage_property_day!$B$2:$B$20,0),1)</f>
        <v>1</v>
      </c>
      <c r="J13" s="185">
        <f>INDEX('WRMP leakage targets'!$X$2:$X$20,MATCH($B13,'WRMP leakage targets'!$B$2:$B$20,0),1)</f>
        <v>5</v>
      </c>
      <c r="K13" s="185">
        <f t="shared" ref="K13:K19" si="1">H13+I13+J13</f>
        <v>7.5</v>
      </c>
      <c r="L13" s="187">
        <v>1.5</v>
      </c>
    </row>
    <row r="14" spans="1:12" ht="15" customHeight="1" x14ac:dyDescent="0.25">
      <c r="A14" s="188" t="s">
        <v>65</v>
      </c>
      <c r="B14" s="17" t="s">
        <v>72</v>
      </c>
      <c r="C14" s="17" t="s">
        <v>338</v>
      </c>
      <c r="D14" s="17" t="s">
        <v>339</v>
      </c>
      <c r="E14" s="17" t="s">
        <v>241</v>
      </c>
      <c r="F14" s="11"/>
      <c r="G14" s="17" t="s">
        <v>73</v>
      </c>
      <c r="H14" s="189">
        <f>INDEX('Leakage_km of main_day'!$X$2:$X$20,MATCH($B14,'Leakage_km of main_day'!$B$2:$B$20,0),1)</f>
        <v>3.5</v>
      </c>
      <c r="I14" s="189">
        <f>INDEX(Leakage_property_day!$X$2:$X$20,MATCH($B14,Leakage_property_day!$B$2:$B$20,0),1)</f>
        <v>3</v>
      </c>
      <c r="J14" s="189">
        <f>INDEX('WRMP leakage targets'!$X$2:$X$20,MATCH($B14,'WRMP leakage targets'!$B$2:$B$20,0),1)</f>
        <v>1</v>
      </c>
      <c r="K14" s="189">
        <f t="shared" si="1"/>
        <v>7.5</v>
      </c>
      <c r="L14" s="191">
        <v>1.5</v>
      </c>
    </row>
    <row r="15" spans="1:12" ht="15" customHeight="1" x14ac:dyDescent="0.25">
      <c r="A15" s="188" t="s">
        <v>65</v>
      </c>
      <c r="B15" s="17" t="s">
        <v>70</v>
      </c>
      <c r="C15" s="17" t="s">
        <v>338</v>
      </c>
      <c r="D15" s="17" t="s">
        <v>339</v>
      </c>
      <c r="E15" s="17" t="s">
        <v>241</v>
      </c>
      <c r="F15" s="11"/>
      <c r="G15" s="17" t="s">
        <v>71</v>
      </c>
      <c r="H15" s="189">
        <f>INDEX('Leakage_km of main_day'!$X$2:$X$20,MATCH($B15,'Leakage_km of main_day'!$B$2:$B$20,0),1)</f>
        <v>1.5</v>
      </c>
      <c r="I15" s="189">
        <f>INDEX(Leakage_property_day!$X$2:$X$20,MATCH($B15,Leakage_property_day!$B$2:$B$20,0),1)</f>
        <v>3</v>
      </c>
      <c r="J15" s="189">
        <f>INDEX('WRMP leakage targets'!$X$2:$X$20,MATCH($B15,'WRMP leakage targets'!$B$2:$B$20,0),1)</f>
        <v>7</v>
      </c>
      <c r="K15" s="189">
        <f t="shared" si="1"/>
        <v>11.5</v>
      </c>
      <c r="L15" s="191">
        <v>3.5</v>
      </c>
    </row>
    <row r="16" spans="1:12" ht="15" customHeight="1" x14ac:dyDescent="0.25">
      <c r="A16" s="188" t="s">
        <v>65</v>
      </c>
      <c r="B16" s="17" t="s">
        <v>68</v>
      </c>
      <c r="C16" s="17" t="s">
        <v>338</v>
      </c>
      <c r="D16" s="17" t="s">
        <v>339</v>
      </c>
      <c r="E16" s="17" t="s">
        <v>241</v>
      </c>
      <c r="F16" s="11"/>
      <c r="G16" s="17" t="s">
        <v>341</v>
      </c>
      <c r="H16" s="189">
        <f>INDEX('Leakage_km of main_day'!$X$2:$X$20,MATCH($B16,'Leakage_km of main_day'!$B$2:$B$20,0),1)</f>
        <v>3.5</v>
      </c>
      <c r="I16" s="189">
        <f>INDEX(Leakage_property_day!$X$2:$X$20,MATCH($B16,Leakage_property_day!$B$2:$B$20,0),1)</f>
        <v>5</v>
      </c>
      <c r="J16" s="189">
        <f>INDEX('WRMP leakage targets'!$X$2:$X$20,MATCH($B16,'WRMP leakage targets'!$B$2:$B$20,0),1)</f>
        <v>3</v>
      </c>
      <c r="K16" s="189">
        <f t="shared" si="1"/>
        <v>11.5</v>
      </c>
      <c r="L16" s="191">
        <v>3.5</v>
      </c>
    </row>
    <row r="17" spans="1:12" ht="15" customHeight="1" x14ac:dyDescent="0.25">
      <c r="A17" s="188" t="s">
        <v>65</v>
      </c>
      <c r="B17" s="17" t="s">
        <v>76</v>
      </c>
      <c r="C17" s="17" t="s">
        <v>338</v>
      </c>
      <c r="D17" s="17" t="s">
        <v>339</v>
      </c>
      <c r="E17" s="17" t="s">
        <v>241</v>
      </c>
      <c r="F17" s="11"/>
      <c r="G17" s="17" t="s">
        <v>340</v>
      </c>
      <c r="H17" s="189">
        <f>INDEX('Leakage_km of main_day'!$X$2:$X$20,MATCH($B17,'Leakage_km of main_day'!$B$2:$B$20,0),1)</f>
        <v>5.5</v>
      </c>
      <c r="I17" s="189">
        <f>INDEX(Leakage_property_day!$X$2:$X$20,MATCH($B17,Leakage_property_day!$B$2:$B$20,0),1)</f>
        <v>3</v>
      </c>
      <c r="J17" s="189">
        <f>INDEX('WRMP leakage targets'!$X$2:$X$20,MATCH($B17,'WRMP leakage targets'!$B$2:$B$20,0),1)</f>
        <v>6</v>
      </c>
      <c r="K17" s="189">
        <f t="shared" si="1"/>
        <v>14.5</v>
      </c>
      <c r="L17" s="191">
        <v>5.5</v>
      </c>
    </row>
    <row r="18" spans="1:12" ht="15" customHeight="1" x14ac:dyDescent="0.25">
      <c r="A18" s="188" t="s">
        <v>65</v>
      </c>
      <c r="B18" s="17" t="s">
        <v>74</v>
      </c>
      <c r="C18" s="17" t="s">
        <v>338</v>
      </c>
      <c r="D18" s="17" t="s">
        <v>339</v>
      </c>
      <c r="E18" s="17" t="s">
        <v>241</v>
      </c>
      <c r="F18" s="11"/>
      <c r="G18" s="17" t="s">
        <v>340</v>
      </c>
      <c r="H18" s="189">
        <f>INDEX('Leakage_km of main_day'!$X$2:$X$20,MATCH($B18,'Leakage_km of main_day'!$B$2:$B$20,0),1)</f>
        <v>5.5</v>
      </c>
      <c r="I18" s="189">
        <f>INDEX(Leakage_property_day!$X$2:$X$20,MATCH($B18,Leakage_property_day!$B$2:$B$20,0),1)</f>
        <v>7</v>
      </c>
      <c r="J18" s="189">
        <f>INDEX('WRMP leakage targets'!$X$2:$X$20,MATCH($B18,'WRMP leakage targets'!$B$2:$B$20,0),1)</f>
        <v>2</v>
      </c>
      <c r="K18" s="189">
        <f t="shared" si="1"/>
        <v>14.5</v>
      </c>
      <c r="L18" s="191">
        <v>5.5</v>
      </c>
    </row>
    <row r="19" spans="1:12" ht="15" customHeight="1" x14ac:dyDescent="0.25">
      <c r="A19" s="188" t="s">
        <v>65</v>
      </c>
      <c r="B19" s="17" t="s">
        <v>78</v>
      </c>
      <c r="C19" s="17" t="s">
        <v>338</v>
      </c>
      <c r="D19" s="17" t="s">
        <v>339</v>
      </c>
      <c r="E19" s="17" t="s">
        <v>241</v>
      </c>
      <c r="F19" s="11"/>
      <c r="G19" s="17" t="s">
        <v>340</v>
      </c>
      <c r="H19" s="189">
        <f>INDEX('Leakage_km of main_day'!$X$2:$X$20,MATCH($B19,'Leakage_km of main_day'!$B$2:$B$20,0),1)</f>
        <v>7</v>
      </c>
      <c r="I19" s="189">
        <f>INDEX(Leakage_property_day!$X$2:$X$20,MATCH($B19,Leakage_property_day!$B$2:$B$20,0),1)</f>
        <v>6</v>
      </c>
      <c r="J19" s="189">
        <f>INDEX('WRMP leakage targets'!$X$2:$X$20,MATCH($B19,'WRMP leakage targets'!$B$2:$B$20,0),1)</f>
        <v>4</v>
      </c>
      <c r="K19" s="189">
        <f t="shared" si="1"/>
        <v>17</v>
      </c>
      <c r="L19" s="191">
        <v>7</v>
      </c>
    </row>
    <row r="20" spans="1:12" ht="15" customHeight="1" x14ac:dyDescent="0.25">
      <c r="A20" s="271"/>
      <c r="B20" s="203"/>
      <c r="C20" s="203"/>
      <c r="D20" s="203"/>
      <c r="E20" s="203"/>
      <c r="F20" s="203"/>
      <c r="G20" s="203"/>
      <c r="H20" s="203"/>
      <c r="I20" s="203"/>
      <c r="J20" s="203"/>
      <c r="K20" s="203"/>
      <c r="L20" s="268"/>
    </row>
    <row r="21" spans="1:12" ht="15" customHeight="1" x14ac:dyDescent="0.25">
      <c r="A21" s="204"/>
      <c r="B21" s="205"/>
      <c r="C21" s="205"/>
      <c r="D21" s="205"/>
      <c r="E21" s="205"/>
      <c r="F21" s="205"/>
      <c r="G21" s="205"/>
      <c r="H21" s="205"/>
      <c r="I21" s="205"/>
      <c r="J21" s="205"/>
      <c r="K21" s="205"/>
      <c r="L21" s="206"/>
    </row>
    <row r="22" spans="1:12" ht="15" customHeight="1" x14ac:dyDescent="0.25">
      <c r="A22" s="18"/>
      <c r="B22" s="11"/>
      <c r="C22" s="11"/>
      <c r="D22" s="11"/>
      <c r="E22" s="11"/>
      <c r="F22" s="11"/>
      <c r="G22" s="11"/>
      <c r="H22" s="11"/>
      <c r="I22" s="11"/>
      <c r="J22" s="11"/>
      <c r="K22" s="11"/>
      <c r="L22" s="12"/>
    </row>
    <row r="23" spans="1:12" ht="15" customHeight="1" x14ac:dyDescent="0.25">
      <c r="A23" s="220" t="s">
        <v>15</v>
      </c>
      <c r="B23" s="11"/>
      <c r="C23" s="11"/>
      <c r="D23" s="11"/>
      <c r="E23" s="11"/>
      <c r="F23" s="11"/>
      <c r="G23" s="11"/>
      <c r="H23" s="11"/>
      <c r="I23" s="11"/>
      <c r="J23" s="11"/>
      <c r="K23" s="11"/>
      <c r="L23" s="12"/>
    </row>
    <row r="24" spans="1:12" ht="15" customHeight="1" x14ac:dyDescent="0.25">
      <c r="A24" s="221" t="s">
        <v>343</v>
      </c>
      <c r="B24" s="22"/>
      <c r="C24" s="22"/>
      <c r="D24" s="22"/>
      <c r="E24" s="22"/>
      <c r="F24" s="22"/>
      <c r="G24" s="22"/>
      <c r="H24" s="22"/>
      <c r="I24" s="22"/>
      <c r="J24" s="22"/>
      <c r="K24" s="22"/>
      <c r="L24" s="23"/>
    </row>
  </sheetData>
  <pageMargins left="0.7" right="0.7" top="0.75" bottom="0.75" header="0.3" footer="0.3"/>
  <pageSetup orientation="portrait"/>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9.140625" defaultRowHeight="15" customHeight="1" x14ac:dyDescent="0.25"/>
  <cols>
    <col min="1" max="1" width="9.140625" style="272" customWidth="1"/>
    <col min="2" max="2" width="22.42578125" style="272" customWidth="1"/>
    <col min="3" max="5" width="9.140625" style="272" customWidth="1"/>
    <col min="6" max="6" width="23.28515625" style="272" customWidth="1"/>
    <col min="7" max="256" width="9.140625" style="272" customWidth="1"/>
  </cols>
  <sheetData>
    <row r="1" spans="1:24" ht="75" customHeight="1" x14ac:dyDescent="0.25">
      <c r="A1" s="157" t="s">
        <v>37</v>
      </c>
      <c r="B1" s="158" t="s">
        <v>80</v>
      </c>
      <c r="C1" s="158" t="s">
        <v>110</v>
      </c>
      <c r="D1" s="158" t="s">
        <v>111</v>
      </c>
      <c r="E1" s="158" t="s">
        <v>112</v>
      </c>
      <c r="F1" s="158" t="s">
        <v>331</v>
      </c>
      <c r="G1" s="158" t="s">
        <v>332</v>
      </c>
      <c r="H1" s="158" t="s">
        <v>345</v>
      </c>
      <c r="I1" s="158" t="s">
        <v>346</v>
      </c>
      <c r="J1" s="158" t="s">
        <v>117</v>
      </c>
      <c r="K1" s="158" t="s">
        <v>347</v>
      </c>
      <c r="L1" s="158" t="s">
        <v>348</v>
      </c>
      <c r="M1" s="158" t="s">
        <v>120</v>
      </c>
      <c r="N1" s="158" t="s">
        <v>121</v>
      </c>
      <c r="O1" s="158" t="s">
        <v>122</v>
      </c>
      <c r="P1" s="158" t="s">
        <v>123</v>
      </c>
      <c r="Q1" s="158" t="s">
        <v>124</v>
      </c>
      <c r="R1" s="158" t="s">
        <v>125</v>
      </c>
      <c r="S1" s="158" t="s">
        <v>126</v>
      </c>
      <c r="T1" s="158" t="s">
        <v>127</v>
      </c>
      <c r="U1" s="158" t="s">
        <v>128</v>
      </c>
      <c r="V1" s="158" t="s">
        <v>129</v>
      </c>
      <c r="W1" s="158" t="s">
        <v>130</v>
      </c>
      <c r="X1" s="159" t="s">
        <v>131</v>
      </c>
    </row>
    <row r="2" spans="1:24" ht="15" customHeight="1" x14ac:dyDescent="0.25">
      <c r="A2" s="161" t="s">
        <v>46</v>
      </c>
      <c r="B2" s="162" t="s">
        <v>63</v>
      </c>
      <c r="C2" s="162" t="s">
        <v>338</v>
      </c>
      <c r="D2" s="162" t="s">
        <v>339</v>
      </c>
      <c r="E2" s="162" t="s">
        <v>241</v>
      </c>
      <c r="F2" s="162" t="s">
        <v>349</v>
      </c>
      <c r="G2" s="162" t="s">
        <v>340</v>
      </c>
      <c r="H2" s="162" t="s">
        <v>350</v>
      </c>
      <c r="I2" s="162" t="s">
        <v>351</v>
      </c>
      <c r="J2" s="236">
        <v>4.8</v>
      </c>
      <c r="K2" s="236">
        <v>4.5999999999999996</v>
      </c>
      <c r="L2" s="236">
        <v>4.4000000000000004</v>
      </c>
      <c r="M2" s="236">
        <v>4.4000000000000004</v>
      </c>
      <c r="N2" s="236">
        <v>4.2</v>
      </c>
      <c r="O2" s="236">
        <v>4</v>
      </c>
      <c r="P2" s="236">
        <v>3.8</v>
      </c>
      <c r="Q2" s="236">
        <v>3.5</v>
      </c>
      <c r="R2" s="236">
        <f t="shared" ref="R2:R10" si="0">L2</f>
        <v>4.4000000000000004</v>
      </c>
      <c r="S2" s="236">
        <v>3.5</v>
      </c>
      <c r="T2" s="249">
        <f t="shared" ref="T2:T10" si="1">(S2/R2-1)*100</f>
        <v>-20.45454545454546</v>
      </c>
      <c r="U2" s="273">
        <v>2</v>
      </c>
      <c r="V2" s="273">
        <v>1</v>
      </c>
      <c r="W2" s="273">
        <f t="shared" ref="W2:W10" si="2">U2+V2</f>
        <v>3</v>
      </c>
      <c r="X2" s="274">
        <v>1</v>
      </c>
    </row>
    <row r="3" spans="1:24" ht="15" customHeight="1" x14ac:dyDescent="0.25">
      <c r="A3" s="166" t="s">
        <v>46</v>
      </c>
      <c r="B3" s="155" t="s">
        <v>53</v>
      </c>
      <c r="C3" s="155" t="s">
        <v>338</v>
      </c>
      <c r="D3" s="155" t="s">
        <v>339</v>
      </c>
      <c r="E3" s="155" t="s">
        <v>241</v>
      </c>
      <c r="F3" s="155" t="s">
        <v>349</v>
      </c>
      <c r="G3" s="155" t="s">
        <v>340</v>
      </c>
      <c r="H3" s="155" t="s">
        <v>350</v>
      </c>
      <c r="I3" s="155" t="s">
        <v>351</v>
      </c>
      <c r="J3" s="239">
        <v>9.5</v>
      </c>
      <c r="K3" s="239">
        <v>8.6999999999999993</v>
      </c>
      <c r="L3" s="239">
        <v>7.4</v>
      </c>
      <c r="M3" s="239">
        <v>6.4</v>
      </c>
      <c r="N3" s="239">
        <v>6.2</v>
      </c>
      <c r="O3" s="239">
        <v>5.9</v>
      </c>
      <c r="P3" s="239">
        <v>5.7</v>
      </c>
      <c r="Q3" s="239">
        <v>5.4</v>
      </c>
      <c r="R3" s="239">
        <f t="shared" si="0"/>
        <v>7.4</v>
      </c>
      <c r="S3" s="239">
        <v>5.4</v>
      </c>
      <c r="T3" s="251">
        <f t="shared" si="1"/>
        <v>-27.027027027027028</v>
      </c>
      <c r="U3" s="275">
        <v>1</v>
      </c>
      <c r="V3" s="275">
        <v>2.5</v>
      </c>
      <c r="W3" s="275">
        <f t="shared" si="2"/>
        <v>3.5</v>
      </c>
      <c r="X3" s="276">
        <v>2</v>
      </c>
    </row>
    <row r="4" spans="1:24" ht="15" customHeight="1" x14ac:dyDescent="0.25">
      <c r="A4" s="166" t="s">
        <v>46</v>
      </c>
      <c r="B4" s="155" t="s">
        <v>55</v>
      </c>
      <c r="C4" s="155" t="s">
        <v>338</v>
      </c>
      <c r="D4" s="155" t="s">
        <v>339</v>
      </c>
      <c r="E4" s="155" t="s">
        <v>241</v>
      </c>
      <c r="F4" s="155" t="s">
        <v>349</v>
      </c>
      <c r="G4" s="155" t="s">
        <v>340</v>
      </c>
      <c r="H4" s="155" t="s">
        <v>350</v>
      </c>
      <c r="I4" s="155" t="s">
        <v>351</v>
      </c>
      <c r="J4" s="239">
        <v>6.6744756188091801</v>
      </c>
      <c r="K4" s="239">
        <v>6.5851040884661298</v>
      </c>
      <c r="L4" s="239">
        <v>6.4995921294442196</v>
      </c>
      <c r="M4" s="239">
        <v>6.28109924393556</v>
      </c>
      <c r="N4" s="239">
        <v>6.0642294978048001</v>
      </c>
      <c r="O4" s="239">
        <v>5.8489648710251299</v>
      </c>
      <c r="P4" s="239">
        <v>5.6352876093297404</v>
      </c>
      <c r="Q4" s="239">
        <v>5.4231802193304901</v>
      </c>
      <c r="R4" s="239">
        <f t="shared" si="0"/>
        <v>6.4995921294442196</v>
      </c>
      <c r="S4" s="239">
        <v>5.4231802193304901</v>
      </c>
      <c r="T4" s="251">
        <f t="shared" si="1"/>
        <v>-16.561222437903556</v>
      </c>
      <c r="U4" s="275">
        <v>6</v>
      </c>
      <c r="V4" s="275">
        <v>4</v>
      </c>
      <c r="W4" s="275">
        <f t="shared" si="2"/>
        <v>10</v>
      </c>
      <c r="X4" s="276">
        <v>3.5</v>
      </c>
    </row>
    <row r="5" spans="1:24" ht="15" customHeight="1" x14ac:dyDescent="0.25">
      <c r="A5" s="166" t="s">
        <v>46</v>
      </c>
      <c r="B5" s="155" t="s">
        <v>51</v>
      </c>
      <c r="C5" s="155" t="s">
        <v>338</v>
      </c>
      <c r="D5" s="155" t="s">
        <v>339</v>
      </c>
      <c r="E5" s="155" t="s">
        <v>241</v>
      </c>
      <c r="F5" s="155" t="s">
        <v>349</v>
      </c>
      <c r="G5" s="155" t="s">
        <v>52</v>
      </c>
      <c r="H5" s="155" t="s">
        <v>350</v>
      </c>
      <c r="I5" s="155" t="s">
        <v>351</v>
      </c>
      <c r="J5" s="239">
        <v>8.1</v>
      </c>
      <c r="K5" s="239">
        <v>8</v>
      </c>
      <c r="L5" s="239">
        <v>8</v>
      </c>
      <c r="M5" s="239">
        <v>7.7</v>
      </c>
      <c r="N5" s="239">
        <v>7.4</v>
      </c>
      <c r="O5" s="239">
        <v>7.1</v>
      </c>
      <c r="P5" s="239">
        <v>6.9</v>
      </c>
      <c r="Q5" s="239">
        <v>6.6</v>
      </c>
      <c r="R5" s="239">
        <f t="shared" si="0"/>
        <v>8</v>
      </c>
      <c r="S5" s="239">
        <v>6.6</v>
      </c>
      <c r="T5" s="251">
        <f t="shared" si="1"/>
        <v>-17.500000000000004</v>
      </c>
      <c r="U5" s="275">
        <v>4</v>
      </c>
      <c r="V5" s="275">
        <v>6</v>
      </c>
      <c r="W5" s="275">
        <f t="shared" si="2"/>
        <v>10</v>
      </c>
      <c r="X5" s="276">
        <v>3.5</v>
      </c>
    </row>
    <row r="6" spans="1:24" ht="15" customHeight="1" x14ac:dyDescent="0.25">
      <c r="A6" s="166" t="s">
        <v>46</v>
      </c>
      <c r="B6" s="155" t="s">
        <v>59</v>
      </c>
      <c r="C6" s="155" t="s">
        <v>338</v>
      </c>
      <c r="D6" s="155" t="s">
        <v>339</v>
      </c>
      <c r="E6" s="155" t="s">
        <v>241</v>
      </c>
      <c r="F6" s="155" t="s">
        <v>349</v>
      </c>
      <c r="G6" s="155" t="s">
        <v>341</v>
      </c>
      <c r="H6" s="155" t="s">
        <v>350</v>
      </c>
      <c r="I6" s="155" t="s">
        <v>351</v>
      </c>
      <c r="J6" s="239">
        <v>10.8923670472628</v>
      </c>
      <c r="K6" s="239">
        <v>10.8513668546159</v>
      </c>
      <c r="L6" s="239">
        <v>10.822158483084801</v>
      </c>
      <c r="M6" s="239">
        <v>10.454049955751501</v>
      </c>
      <c r="N6" s="239">
        <v>10.2273290778466</v>
      </c>
      <c r="O6" s="239">
        <v>9.9937178775491606</v>
      </c>
      <c r="P6" s="239">
        <v>9.65628822787553</v>
      </c>
      <c r="Q6" s="239">
        <v>8.7972810438402398</v>
      </c>
      <c r="R6" s="239">
        <f t="shared" si="0"/>
        <v>10.822158483084801</v>
      </c>
      <c r="S6" s="239">
        <v>8.7972810438402398</v>
      </c>
      <c r="T6" s="251">
        <f t="shared" si="1"/>
        <v>-18.710476679947675</v>
      </c>
      <c r="U6" s="275">
        <v>3</v>
      </c>
      <c r="V6" s="275">
        <v>8</v>
      </c>
      <c r="W6" s="275">
        <f t="shared" si="2"/>
        <v>11</v>
      </c>
      <c r="X6" s="276">
        <v>5</v>
      </c>
    </row>
    <row r="7" spans="1:24" ht="15" customHeight="1" x14ac:dyDescent="0.25">
      <c r="A7" s="166" t="s">
        <v>46</v>
      </c>
      <c r="B7" s="155" t="s">
        <v>47</v>
      </c>
      <c r="C7" s="155" t="s">
        <v>338</v>
      </c>
      <c r="D7" s="155" t="s">
        <v>339</v>
      </c>
      <c r="E7" s="155" t="s">
        <v>241</v>
      </c>
      <c r="F7" s="155" t="s">
        <v>349</v>
      </c>
      <c r="G7" s="155" t="s">
        <v>340</v>
      </c>
      <c r="H7" s="155" t="s">
        <v>350</v>
      </c>
      <c r="I7" s="155" t="s">
        <v>351</v>
      </c>
      <c r="J7" s="239">
        <v>6.8</v>
      </c>
      <c r="K7" s="239">
        <v>6.4</v>
      </c>
      <c r="L7" s="239">
        <v>6.3</v>
      </c>
      <c r="M7" s="239">
        <v>6.2</v>
      </c>
      <c r="N7" s="239">
        <v>6</v>
      </c>
      <c r="O7" s="239">
        <v>5.8</v>
      </c>
      <c r="P7" s="239">
        <v>5.6</v>
      </c>
      <c r="Q7" s="239">
        <v>5.4</v>
      </c>
      <c r="R7" s="239">
        <f t="shared" si="0"/>
        <v>6.3</v>
      </c>
      <c r="S7" s="239">
        <v>5.4</v>
      </c>
      <c r="T7" s="251">
        <f t="shared" si="1"/>
        <v>-14.285714285714279</v>
      </c>
      <c r="U7" s="275">
        <v>9</v>
      </c>
      <c r="V7" s="275">
        <v>2.5</v>
      </c>
      <c r="W7" s="275">
        <f t="shared" si="2"/>
        <v>11.5</v>
      </c>
      <c r="X7" s="276">
        <v>6</v>
      </c>
    </row>
    <row r="8" spans="1:24" ht="15" customHeight="1" x14ac:dyDescent="0.25">
      <c r="A8" s="166" t="s">
        <v>46</v>
      </c>
      <c r="B8" s="155" t="s">
        <v>49</v>
      </c>
      <c r="C8" s="155" t="s">
        <v>338</v>
      </c>
      <c r="D8" s="155" t="s">
        <v>339</v>
      </c>
      <c r="E8" s="155" t="s">
        <v>241</v>
      </c>
      <c r="F8" s="155" t="s">
        <v>349</v>
      </c>
      <c r="G8" s="155" t="s">
        <v>340</v>
      </c>
      <c r="H8" s="155" t="s">
        <v>350</v>
      </c>
      <c r="I8" s="155" t="s">
        <v>351</v>
      </c>
      <c r="J8" s="239">
        <v>7.4</v>
      </c>
      <c r="K8" s="239">
        <v>7.7</v>
      </c>
      <c r="L8" s="239">
        <v>7.5</v>
      </c>
      <c r="M8" s="239">
        <v>7.3</v>
      </c>
      <c r="N8" s="239">
        <v>7</v>
      </c>
      <c r="O8" s="239">
        <v>6.8</v>
      </c>
      <c r="P8" s="239">
        <v>6.6</v>
      </c>
      <c r="Q8" s="239">
        <v>6.3</v>
      </c>
      <c r="R8" s="239">
        <f t="shared" si="0"/>
        <v>7.5</v>
      </c>
      <c r="S8" s="239">
        <v>6.3</v>
      </c>
      <c r="T8" s="251">
        <f t="shared" si="1"/>
        <v>-16.000000000000004</v>
      </c>
      <c r="U8" s="275">
        <v>8</v>
      </c>
      <c r="V8" s="275">
        <v>5</v>
      </c>
      <c r="W8" s="275">
        <f t="shared" si="2"/>
        <v>13</v>
      </c>
      <c r="X8" s="276">
        <v>7</v>
      </c>
    </row>
    <row r="9" spans="1:24" ht="15" customHeight="1" x14ac:dyDescent="0.25">
      <c r="A9" s="166" t="s">
        <v>46</v>
      </c>
      <c r="B9" s="155" t="s">
        <v>61</v>
      </c>
      <c r="C9" s="155" t="s">
        <v>338</v>
      </c>
      <c r="D9" s="155" t="s">
        <v>339</v>
      </c>
      <c r="E9" s="155" t="s">
        <v>241</v>
      </c>
      <c r="F9" s="155" t="s">
        <v>349</v>
      </c>
      <c r="G9" s="155" t="s">
        <v>341</v>
      </c>
      <c r="H9" s="155" t="s">
        <v>350</v>
      </c>
      <c r="I9" s="155" t="s">
        <v>351</v>
      </c>
      <c r="J9" s="239">
        <v>24.1534941452224</v>
      </c>
      <c r="K9" s="239">
        <v>22.047333931674299</v>
      </c>
      <c r="L9" s="239">
        <v>19.878726311371999</v>
      </c>
      <c r="M9" s="239">
        <v>18.707138583456501</v>
      </c>
      <c r="N9" s="239">
        <v>18.149930868512801</v>
      </c>
      <c r="O9" s="239">
        <v>17.599445971536301</v>
      </c>
      <c r="P9" s="239">
        <v>17.056802513990601</v>
      </c>
      <c r="Q9" s="239">
        <v>16.5027692743055</v>
      </c>
      <c r="R9" s="239">
        <f t="shared" si="0"/>
        <v>19.878726311371999</v>
      </c>
      <c r="S9" s="239">
        <v>16.5027692743055</v>
      </c>
      <c r="T9" s="251">
        <f t="shared" si="1"/>
        <v>-16.982763302773673</v>
      </c>
      <c r="U9" s="275">
        <v>5</v>
      </c>
      <c r="V9" s="275">
        <v>9</v>
      </c>
      <c r="W9" s="275">
        <f t="shared" si="2"/>
        <v>14</v>
      </c>
      <c r="X9" s="276">
        <v>8.5</v>
      </c>
    </row>
    <row r="10" spans="1:24" ht="15" customHeight="1" x14ac:dyDescent="0.25">
      <c r="A10" s="169" t="s">
        <v>46</v>
      </c>
      <c r="B10" s="170" t="s">
        <v>57</v>
      </c>
      <c r="C10" s="170" t="s">
        <v>338</v>
      </c>
      <c r="D10" s="170" t="s">
        <v>339</v>
      </c>
      <c r="E10" s="170" t="s">
        <v>241</v>
      </c>
      <c r="F10" s="170" t="s">
        <v>349</v>
      </c>
      <c r="G10" s="170" t="s">
        <v>342</v>
      </c>
      <c r="H10" s="170" t="s">
        <v>350</v>
      </c>
      <c r="I10" s="170" t="s">
        <v>351</v>
      </c>
      <c r="J10" s="243">
        <v>8.5353069982455008</v>
      </c>
      <c r="K10" s="243">
        <v>8.2429707740134095</v>
      </c>
      <c r="L10" s="243">
        <v>8.1458735773183601</v>
      </c>
      <c r="M10" s="243">
        <v>8.1251897637486792</v>
      </c>
      <c r="N10" s="243">
        <v>7.8163474485613698</v>
      </c>
      <c r="O10" s="243">
        <v>7.3804588379245502</v>
      </c>
      <c r="P10" s="243">
        <v>6.8866170968641098</v>
      </c>
      <c r="Q10" s="243">
        <v>6.8171542916470802</v>
      </c>
      <c r="R10" s="243">
        <f t="shared" si="0"/>
        <v>8.1458735773183601</v>
      </c>
      <c r="S10" s="243">
        <v>6.8171542916470802</v>
      </c>
      <c r="T10" s="253">
        <f t="shared" si="1"/>
        <v>-16.311562818394453</v>
      </c>
      <c r="U10" s="277">
        <v>7</v>
      </c>
      <c r="V10" s="277">
        <v>7</v>
      </c>
      <c r="W10" s="277">
        <f t="shared" si="2"/>
        <v>14</v>
      </c>
      <c r="X10" s="278">
        <v>8.5</v>
      </c>
    </row>
    <row r="11" spans="1:24" ht="15" customHeight="1" x14ac:dyDescent="0.25">
      <c r="A11" s="173"/>
      <c r="B11" s="174"/>
      <c r="C11" s="174"/>
      <c r="D11" s="174"/>
      <c r="E11" s="174"/>
      <c r="F11" s="174"/>
      <c r="G11" s="174"/>
      <c r="H11" s="174"/>
      <c r="I11" s="174"/>
      <c r="J11" s="174"/>
      <c r="K11" s="174"/>
      <c r="L11" s="174"/>
      <c r="M11" s="174"/>
      <c r="N11" s="174"/>
      <c r="O11" s="174"/>
      <c r="P11" s="174"/>
      <c r="Q11" s="174"/>
      <c r="R11" s="174"/>
      <c r="S11" s="174"/>
      <c r="T11" s="279"/>
      <c r="U11" s="280"/>
      <c r="V11" s="280"/>
      <c r="W11" s="280"/>
      <c r="X11" s="281"/>
    </row>
    <row r="12" spans="1:24" ht="75" customHeight="1" x14ac:dyDescent="0.25">
      <c r="A12" s="157" t="s">
        <v>37</v>
      </c>
      <c r="B12" s="158" t="s">
        <v>80</v>
      </c>
      <c r="C12" s="158" t="s">
        <v>110</v>
      </c>
      <c r="D12" s="158" t="s">
        <v>111</v>
      </c>
      <c r="E12" s="158" t="s">
        <v>112</v>
      </c>
      <c r="F12" s="158" t="s">
        <v>331</v>
      </c>
      <c r="G12" s="158" t="s">
        <v>332</v>
      </c>
      <c r="H12" s="158" t="s">
        <v>345</v>
      </c>
      <c r="I12" s="158" t="s">
        <v>346</v>
      </c>
      <c r="J12" s="158" t="s">
        <v>117</v>
      </c>
      <c r="K12" s="158" t="s">
        <v>347</v>
      </c>
      <c r="L12" s="158" t="s">
        <v>348</v>
      </c>
      <c r="M12" s="158" t="s">
        <v>120</v>
      </c>
      <c r="N12" s="158" t="s">
        <v>121</v>
      </c>
      <c r="O12" s="158" t="s">
        <v>122</v>
      </c>
      <c r="P12" s="158" t="s">
        <v>123</v>
      </c>
      <c r="Q12" s="158" t="s">
        <v>124</v>
      </c>
      <c r="R12" s="158" t="s">
        <v>125</v>
      </c>
      <c r="S12" s="158" t="s">
        <v>126</v>
      </c>
      <c r="T12" s="158" t="s">
        <v>127</v>
      </c>
      <c r="U12" s="158" t="s">
        <v>128</v>
      </c>
      <c r="V12" s="158" t="s">
        <v>129</v>
      </c>
      <c r="W12" s="158" t="s">
        <v>130</v>
      </c>
      <c r="X12" s="159" t="s">
        <v>131</v>
      </c>
    </row>
    <row r="13" spans="1:24" ht="15" customHeight="1" x14ac:dyDescent="0.25">
      <c r="A13" s="161" t="s">
        <v>65</v>
      </c>
      <c r="B13" s="162" t="s">
        <v>66</v>
      </c>
      <c r="C13" s="162" t="s">
        <v>338</v>
      </c>
      <c r="D13" s="162" t="s">
        <v>339</v>
      </c>
      <c r="E13" s="162" t="s">
        <v>241</v>
      </c>
      <c r="F13" s="162" t="s">
        <v>349</v>
      </c>
      <c r="G13" s="162" t="s">
        <v>340</v>
      </c>
      <c r="H13" s="162" t="s">
        <v>350</v>
      </c>
      <c r="I13" s="162" t="s">
        <v>351</v>
      </c>
      <c r="J13" s="236">
        <v>7</v>
      </c>
      <c r="K13" s="236">
        <v>6.4</v>
      </c>
      <c r="L13" s="236">
        <v>6.3</v>
      </c>
      <c r="M13" s="236">
        <v>6.1</v>
      </c>
      <c r="N13" s="236">
        <v>5.9</v>
      </c>
      <c r="O13" s="236">
        <v>5.7</v>
      </c>
      <c r="P13" s="236">
        <v>5.4</v>
      </c>
      <c r="Q13" s="236">
        <v>5.2</v>
      </c>
      <c r="R13" s="236">
        <f t="shared" ref="R13:R19" si="3">L13</f>
        <v>6.3</v>
      </c>
      <c r="S13" s="236">
        <v>5.2</v>
      </c>
      <c r="T13" s="249">
        <f t="shared" ref="T13:T19" si="4">(S13/R13-1)*100</f>
        <v>-17.460317460317455</v>
      </c>
      <c r="U13" s="273">
        <v>2</v>
      </c>
      <c r="V13" s="273">
        <v>2</v>
      </c>
      <c r="W13" s="273">
        <f t="shared" ref="W13:W19" si="5">U13+V13</f>
        <v>4</v>
      </c>
      <c r="X13" s="274">
        <v>1.5</v>
      </c>
    </row>
    <row r="14" spans="1:24" ht="15" customHeight="1" x14ac:dyDescent="0.25">
      <c r="A14" s="166" t="s">
        <v>65</v>
      </c>
      <c r="B14" s="155" t="s">
        <v>70</v>
      </c>
      <c r="C14" s="155" t="s">
        <v>338</v>
      </c>
      <c r="D14" s="155" t="s">
        <v>339</v>
      </c>
      <c r="E14" s="155" t="s">
        <v>241</v>
      </c>
      <c r="F14" s="155" t="s">
        <v>349</v>
      </c>
      <c r="G14" s="155" t="s">
        <v>71</v>
      </c>
      <c r="H14" s="155" t="s">
        <v>352</v>
      </c>
      <c r="I14" s="155" t="s">
        <v>351</v>
      </c>
      <c r="J14" s="239">
        <v>6.1347149999999999</v>
      </c>
      <c r="K14" s="239">
        <v>5.5578200000000004</v>
      </c>
      <c r="L14" s="239">
        <v>5.5202980000000004</v>
      </c>
      <c r="M14" s="239">
        <v>5.3208130000000002</v>
      </c>
      <c r="N14" s="239">
        <v>5.1257010000000003</v>
      </c>
      <c r="O14" s="239">
        <v>4.9379540000000004</v>
      </c>
      <c r="P14" s="239">
        <v>4.7521870000000002</v>
      </c>
      <c r="Q14" s="239">
        <v>4.5683689999999997</v>
      </c>
      <c r="R14" s="239">
        <f t="shared" si="3"/>
        <v>5.5202980000000004</v>
      </c>
      <c r="S14" s="239">
        <v>4.5683689999999997</v>
      </c>
      <c r="T14" s="251">
        <f t="shared" si="4"/>
        <v>-17.244159645004686</v>
      </c>
      <c r="U14" s="275">
        <v>3</v>
      </c>
      <c r="V14" s="275">
        <v>1</v>
      </c>
      <c r="W14" s="275">
        <f t="shared" si="5"/>
        <v>4</v>
      </c>
      <c r="X14" s="276">
        <v>1.5</v>
      </c>
    </row>
    <row r="15" spans="1:24" ht="15" customHeight="1" x14ac:dyDescent="0.25">
      <c r="A15" s="166" t="s">
        <v>65</v>
      </c>
      <c r="B15" s="155" t="s">
        <v>72</v>
      </c>
      <c r="C15" s="155" t="s">
        <v>338</v>
      </c>
      <c r="D15" s="155" t="s">
        <v>339</v>
      </c>
      <c r="E15" s="155" t="s">
        <v>241</v>
      </c>
      <c r="F15" s="155" t="s">
        <v>349</v>
      </c>
      <c r="G15" s="155" t="s">
        <v>73</v>
      </c>
      <c r="H15" s="155" t="s">
        <v>350</v>
      </c>
      <c r="I15" s="155" t="s">
        <v>351</v>
      </c>
      <c r="J15" s="239">
        <v>11.894579999999999</v>
      </c>
      <c r="K15" s="239">
        <v>11.47874</v>
      </c>
      <c r="L15" s="239">
        <v>11.35928</v>
      </c>
      <c r="M15" s="239">
        <v>10.68746</v>
      </c>
      <c r="N15" s="239">
        <v>10.034509999999999</v>
      </c>
      <c r="O15" s="239">
        <v>9.3937139999999992</v>
      </c>
      <c r="P15" s="239">
        <v>8.7676960000000008</v>
      </c>
      <c r="Q15" s="239">
        <v>8.1552509999999998</v>
      </c>
      <c r="R15" s="239">
        <f t="shared" si="3"/>
        <v>11.35928</v>
      </c>
      <c r="S15" s="239">
        <v>8.1552509999999998</v>
      </c>
      <c r="T15" s="251">
        <f t="shared" si="4"/>
        <v>-28.206268355036592</v>
      </c>
      <c r="U15" s="275">
        <v>1</v>
      </c>
      <c r="V15" s="275">
        <v>6</v>
      </c>
      <c r="W15" s="275">
        <f t="shared" si="5"/>
        <v>7</v>
      </c>
      <c r="X15" s="276">
        <v>3.5</v>
      </c>
    </row>
    <row r="16" spans="1:24" ht="15" customHeight="1" x14ac:dyDescent="0.25">
      <c r="A16" s="166" t="s">
        <v>65</v>
      </c>
      <c r="B16" s="155" t="s">
        <v>68</v>
      </c>
      <c r="C16" s="155" t="s">
        <v>338</v>
      </c>
      <c r="D16" s="155" t="s">
        <v>339</v>
      </c>
      <c r="E16" s="155" t="s">
        <v>241</v>
      </c>
      <c r="F16" s="155" t="s">
        <v>349</v>
      </c>
      <c r="G16" s="155" t="s">
        <v>341</v>
      </c>
      <c r="H16" s="155" t="s">
        <v>350</v>
      </c>
      <c r="I16" s="155" t="s">
        <v>351</v>
      </c>
      <c r="J16" s="239">
        <v>6.4422047037290904</v>
      </c>
      <c r="K16" s="239">
        <v>6.3789490242503204</v>
      </c>
      <c r="L16" s="239">
        <v>6.3174808498293604</v>
      </c>
      <c r="M16" s="239">
        <v>6.24623518711818</v>
      </c>
      <c r="N16" s="239">
        <v>6.1801401331837198</v>
      </c>
      <c r="O16" s="239">
        <v>5.8717373440364904</v>
      </c>
      <c r="P16" s="239">
        <v>5.5650573863718202</v>
      </c>
      <c r="Q16" s="239">
        <v>5.2464138103465698</v>
      </c>
      <c r="R16" s="239">
        <f t="shared" si="3"/>
        <v>6.3174808498293604</v>
      </c>
      <c r="S16" s="239">
        <v>5.2464138103465698</v>
      </c>
      <c r="T16" s="251">
        <f t="shared" si="4"/>
        <v>-16.954021150878852</v>
      </c>
      <c r="U16" s="275">
        <v>4</v>
      </c>
      <c r="V16" s="275">
        <v>3</v>
      </c>
      <c r="W16" s="275">
        <f t="shared" si="5"/>
        <v>7</v>
      </c>
      <c r="X16" s="276">
        <v>3.5</v>
      </c>
    </row>
    <row r="17" spans="1:24" ht="15" customHeight="1" x14ac:dyDescent="0.25">
      <c r="A17" s="166" t="s">
        <v>65</v>
      </c>
      <c r="B17" s="155" t="s">
        <v>74</v>
      </c>
      <c r="C17" s="155" t="s">
        <v>338</v>
      </c>
      <c r="D17" s="155" t="s">
        <v>339</v>
      </c>
      <c r="E17" s="155" t="s">
        <v>241</v>
      </c>
      <c r="F17" s="155" t="s">
        <v>349</v>
      </c>
      <c r="G17" s="155" t="s">
        <v>340</v>
      </c>
      <c r="H17" s="155" t="s">
        <v>350</v>
      </c>
      <c r="I17" s="155" t="s">
        <v>351</v>
      </c>
      <c r="J17" s="239">
        <v>10.1341966437635</v>
      </c>
      <c r="K17" s="239">
        <v>9.8636377084105202</v>
      </c>
      <c r="L17" s="239">
        <v>9.5401433291841702</v>
      </c>
      <c r="M17" s="239">
        <v>9.2539390293086505</v>
      </c>
      <c r="N17" s="239">
        <v>8.9677347294331202</v>
      </c>
      <c r="O17" s="239">
        <v>8.6815304295576006</v>
      </c>
      <c r="P17" s="239">
        <v>8.3953261296820703</v>
      </c>
      <c r="Q17" s="239">
        <v>8.1091218298065506</v>
      </c>
      <c r="R17" s="239">
        <f t="shared" si="3"/>
        <v>9.5401433291841702</v>
      </c>
      <c r="S17" s="239">
        <v>8.1091218298065506</v>
      </c>
      <c r="T17" s="251">
        <f t="shared" si="4"/>
        <v>-14.999999999999936</v>
      </c>
      <c r="U17" s="275">
        <v>6</v>
      </c>
      <c r="V17" s="275">
        <v>5</v>
      </c>
      <c r="W17" s="275">
        <f t="shared" si="5"/>
        <v>11</v>
      </c>
      <c r="X17" s="276">
        <v>5.5</v>
      </c>
    </row>
    <row r="18" spans="1:24" ht="15" customHeight="1" x14ac:dyDescent="0.25">
      <c r="A18" s="166" t="s">
        <v>65</v>
      </c>
      <c r="B18" s="155" t="s">
        <v>76</v>
      </c>
      <c r="C18" s="155" t="s">
        <v>338</v>
      </c>
      <c r="D18" s="155" t="s">
        <v>339</v>
      </c>
      <c r="E18" s="155" t="s">
        <v>241</v>
      </c>
      <c r="F18" s="155" t="s">
        <v>349</v>
      </c>
      <c r="G18" s="155" t="s">
        <v>340</v>
      </c>
      <c r="H18" s="155" t="s">
        <v>350</v>
      </c>
      <c r="I18" s="155" t="s">
        <v>351</v>
      </c>
      <c r="J18" s="239">
        <v>6.7</v>
      </c>
      <c r="K18" s="239">
        <v>6.9</v>
      </c>
      <c r="L18" s="239">
        <v>6.8</v>
      </c>
      <c r="M18" s="239">
        <v>6.6</v>
      </c>
      <c r="N18" s="239">
        <v>6.4</v>
      </c>
      <c r="O18" s="239">
        <v>6.2</v>
      </c>
      <c r="P18" s="239">
        <v>6</v>
      </c>
      <c r="Q18" s="239">
        <v>5.8</v>
      </c>
      <c r="R18" s="239">
        <f t="shared" si="3"/>
        <v>6.8</v>
      </c>
      <c r="S18" s="239">
        <v>5.8</v>
      </c>
      <c r="T18" s="251">
        <f t="shared" si="4"/>
        <v>-14.705882352941179</v>
      </c>
      <c r="U18" s="275">
        <v>7</v>
      </c>
      <c r="V18" s="275">
        <v>4</v>
      </c>
      <c r="W18" s="275">
        <f t="shared" si="5"/>
        <v>11</v>
      </c>
      <c r="X18" s="276">
        <v>5.5</v>
      </c>
    </row>
    <row r="19" spans="1:24" ht="15" customHeight="1" x14ac:dyDescent="0.25">
      <c r="A19" s="166" t="s">
        <v>65</v>
      </c>
      <c r="B19" s="155" t="s">
        <v>78</v>
      </c>
      <c r="C19" s="155" t="s">
        <v>338</v>
      </c>
      <c r="D19" s="155" t="s">
        <v>339</v>
      </c>
      <c r="E19" s="155" t="s">
        <v>241</v>
      </c>
      <c r="F19" s="155" t="s">
        <v>349</v>
      </c>
      <c r="G19" s="155" t="s">
        <v>340</v>
      </c>
      <c r="H19" s="155" t="s">
        <v>350</v>
      </c>
      <c r="I19" s="155" t="s">
        <v>351</v>
      </c>
      <c r="J19" s="239">
        <v>10.5</v>
      </c>
      <c r="K19" s="239">
        <v>10.4</v>
      </c>
      <c r="L19" s="239">
        <v>10.4</v>
      </c>
      <c r="M19" s="239">
        <v>10</v>
      </c>
      <c r="N19" s="239">
        <v>9.6999999999999993</v>
      </c>
      <c r="O19" s="239">
        <v>9.3000000000000007</v>
      </c>
      <c r="P19" s="239">
        <v>9</v>
      </c>
      <c r="Q19" s="239">
        <v>8.6999999999999993</v>
      </c>
      <c r="R19" s="239">
        <f t="shared" si="3"/>
        <v>10.4</v>
      </c>
      <c r="S19" s="239">
        <v>8.6999999999999993</v>
      </c>
      <c r="T19" s="251">
        <f t="shared" si="4"/>
        <v>-16.346153846153854</v>
      </c>
      <c r="U19" s="275">
        <v>5</v>
      </c>
      <c r="V19" s="275">
        <v>7</v>
      </c>
      <c r="W19" s="275">
        <f t="shared" si="5"/>
        <v>12</v>
      </c>
      <c r="X19" s="276">
        <v>7</v>
      </c>
    </row>
    <row r="20" spans="1:24" ht="15" customHeight="1" x14ac:dyDescent="0.25">
      <c r="A20" s="259"/>
      <c r="B20" s="260"/>
      <c r="C20" s="260"/>
      <c r="D20" s="260"/>
      <c r="E20" s="260"/>
      <c r="F20" s="260"/>
      <c r="G20" s="260"/>
      <c r="H20" s="260"/>
      <c r="I20" s="260"/>
      <c r="J20" s="260"/>
      <c r="K20" s="260"/>
      <c r="L20" s="260"/>
      <c r="M20" s="260"/>
      <c r="N20" s="260"/>
      <c r="O20" s="260"/>
      <c r="P20" s="260"/>
      <c r="Q20" s="260"/>
      <c r="R20" s="260"/>
      <c r="S20" s="260"/>
      <c r="T20" s="253"/>
      <c r="U20" s="282"/>
      <c r="V20" s="282"/>
      <c r="W20" s="282"/>
      <c r="X20" s="283"/>
    </row>
  </sheetData>
  <pageMargins left="0.7" right="0.7" top="0.75"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9.140625" defaultRowHeight="15" customHeight="1" x14ac:dyDescent="0.25"/>
  <cols>
    <col min="1" max="5" width="9.140625" style="284" customWidth="1"/>
    <col min="6" max="6" width="21" style="284" customWidth="1"/>
    <col min="7" max="256" width="9.140625" style="284" customWidth="1"/>
  </cols>
  <sheetData>
    <row r="1" spans="1:24" ht="75" customHeight="1" x14ac:dyDescent="0.25">
      <c r="A1" s="157" t="s">
        <v>37</v>
      </c>
      <c r="B1" s="158" t="s">
        <v>80</v>
      </c>
      <c r="C1" s="158" t="s">
        <v>110</v>
      </c>
      <c r="D1" s="158" t="s">
        <v>111</v>
      </c>
      <c r="E1" s="158" t="s">
        <v>112</v>
      </c>
      <c r="F1" s="158" t="s">
        <v>331</v>
      </c>
      <c r="G1" s="158" t="s">
        <v>332</v>
      </c>
      <c r="H1" s="158" t="s">
        <v>345</v>
      </c>
      <c r="I1" s="158" t="s">
        <v>346</v>
      </c>
      <c r="J1" s="158" t="s">
        <v>117</v>
      </c>
      <c r="K1" s="158" t="s">
        <v>347</v>
      </c>
      <c r="L1" s="158" t="s">
        <v>348</v>
      </c>
      <c r="M1" s="158" t="s">
        <v>120</v>
      </c>
      <c r="N1" s="158" t="s">
        <v>121</v>
      </c>
      <c r="O1" s="158" t="s">
        <v>122</v>
      </c>
      <c r="P1" s="158" t="s">
        <v>123</v>
      </c>
      <c r="Q1" s="158" t="s">
        <v>124</v>
      </c>
      <c r="R1" s="158" t="s">
        <v>125</v>
      </c>
      <c r="S1" s="158" t="s">
        <v>126</v>
      </c>
      <c r="T1" s="158" t="s">
        <v>127</v>
      </c>
      <c r="U1" s="158" t="s">
        <v>128</v>
      </c>
      <c r="V1" s="158" t="s">
        <v>129</v>
      </c>
      <c r="W1" s="158" t="s">
        <v>130</v>
      </c>
      <c r="X1" s="159" t="s">
        <v>131</v>
      </c>
    </row>
    <row r="2" spans="1:24" ht="15" customHeight="1" x14ac:dyDescent="0.25">
      <c r="A2" s="161" t="s">
        <v>46</v>
      </c>
      <c r="B2" s="162" t="s">
        <v>63</v>
      </c>
      <c r="C2" s="162" t="s">
        <v>338</v>
      </c>
      <c r="D2" s="162" t="s">
        <v>339</v>
      </c>
      <c r="E2" s="162" t="s">
        <v>241</v>
      </c>
      <c r="F2" s="162" t="s">
        <v>354</v>
      </c>
      <c r="G2" s="162" t="s">
        <v>71</v>
      </c>
      <c r="H2" s="162" t="s">
        <v>355</v>
      </c>
      <c r="I2" s="162" t="s">
        <v>356</v>
      </c>
      <c r="J2" s="236">
        <v>89.8</v>
      </c>
      <c r="K2" s="236">
        <v>86.1</v>
      </c>
      <c r="L2" s="236">
        <v>82.7</v>
      </c>
      <c r="M2" s="236">
        <v>80.5</v>
      </c>
      <c r="N2" s="236">
        <v>76.099999999999994</v>
      </c>
      <c r="O2" s="236">
        <v>71.5</v>
      </c>
      <c r="P2" s="236">
        <v>67</v>
      </c>
      <c r="Q2" s="236">
        <v>62.9</v>
      </c>
      <c r="R2" s="236">
        <f t="shared" ref="R2:R10" si="0">L2</f>
        <v>82.7</v>
      </c>
      <c r="S2" s="236">
        <v>62.9</v>
      </c>
      <c r="T2" s="249">
        <f t="shared" ref="T2:T10" si="1">(S2/R2-1)*100</f>
        <v>-23.941958887545344</v>
      </c>
      <c r="U2" s="273">
        <v>2</v>
      </c>
      <c r="V2" s="273">
        <v>1</v>
      </c>
      <c r="W2" s="273">
        <f t="shared" ref="W2:W10" si="2">U2+V2</f>
        <v>3</v>
      </c>
      <c r="X2" s="274">
        <v>1.5</v>
      </c>
    </row>
    <row r="3" spans="1:24" ht="15" customHeight="1" x14ac:dyDescent="0.25">
      <c r="A3" s="166" t="s">
        <v>46</v>
      </c>
      <c r="B3" s="155" t="s">
        <v>53</v>
      </c>
      <c r="C3" s="155" t="s">
        <v>338</v>
      </c>
      <c r="D3" s="155" t="s">
        <v>339</v>
      </c>
      <c r="E3" s="155" t="s">
        <v>241</v>
      </c>
      <c r="F3" s="155" t="s">
        <v>354</v>
      </c>
      <c r="G3" s="155" t="s">
        <v>340</v>
      </c>
      <c r="H3" s="155" t="s">
        <v>357</v>
      </c>
      <c r="I3" s="155" t="s">
        <v>356</v>
      </c>
      <c r="J3" s="239">
        <v>129</v>
      </c>
      <c r="K3" s="239">
        <v>118.1</v>
      </c>
      <c r="L3" s="239">
        <v>99.4</v>
      </c>
      <c r="M3" s="239">
        <v>86.1</v>
      </c>
      <c r="N3" s="239">
        <v>82.5</v>
      </c>
      <c r="O3" s="239">
        <v>78.599999999999994</v>
      </c>
      <c r="P3" s="239">
        <v>74.8</v>
      </c>
      <c r="Q3" s="239">
        <v>71</v>
      </c>
      <c r="R3" s="239">
        <f t="shared" si="0"/>
        <v>99.4</v>
      </c>
      <c r="S3" s="239">
        <v>71</v>
      </c>
      <c r="T3" s="251">
        <f t="shared" si="1"/>
        <v>-28.57142857142858</v>
      </c>
      <c r="U3" s="275">
        <v>1</v>
      </c>
      <c r="V3" s="275">
        <v>2</v>
      </c>
      <c r="W3" s="275">
        <f t="shared" si="2"/>
        <v>3</v>
      </c>
      <c r="X3" s="276">
        <v>1.5</v>
      </c>
    </row>
    <row r="4" spans="1:24" ht="15" customHeight="1" x14ac:dyDescent="0.25">
      <c r="A4" s="166" t="s">
        <v>46</v>
      </c>
      <c r="B4" s="155" t="s">
        <v>49</v>
      </c>
      <c r="C4" s="155" t="s">
        <v>338</v>
      </c>
      <c r="D4" s="155" t="s">
        <v>339</v>
      </c>
      <c r="E4" s="155" t="s">
        <v>241</v>
      </c>
      <c r="F4" s="155" t="s">
        <v>354</v>
      </c>
      <c r="G4" s="155" t="s">
        <v>340</v>
      </c>
      <c r="H4" s="155" t="s">
        <v>357</v>
      </c>
      <c r="I4" s="155" t="s">
        <v>356</v>
      </c>
      <c r="J4" s="239">
        <v>92.1</v>
      </c>
      <c r="K4" s="239">
        <v>95.7</v>
      </c>
      <c r="L4" s="239">
        <v>93.4</v>
      </c>
      <c r="M4" s="239">
        <v>89.5</v>
      </c>
      <c r="N4" s="239">
        <v>85.7</v>
      </c>
      <c r="O4" s="239">
        <v>82</v>
      </c>
      <c r="P4" s="239">
        <v>78.5</v>
      </c>
      <c r="Q4" s="239">
        <v>75</v>
      </c>
      <c r="R4" s="239">
        <f t="shared" si="0"/>
        <v>93.4</v>
      </c>
      <c r="S4" s="239">
        <v>75</v>
      </c>
      <c r="T4" s="251">
        <f t="shared" si="1"/>
        <v>-19.700214132762316</v>
      </c>
      <c r="U4" s="275">
        <v>5</v>
      </c>
      <c r="V4" s="275">
        <v>3</v>
      </c>
      <c r="W4" s="275">
        <f t="shared" si="2"/>
        <v>8</v>
      </c>
      <c r="X4" s="276">
        <v>3</v>
      </c>
    </row>
    <row r="5" spans="1:24" ht="15" customHeight="1" x14ac:dyDescent="0.25">
      <c r="A5" s="166" t="s">
        <v>46</v>
      </c>
      <c r="B5" s="155" t="s">
        <v>57</v>
      </c>
      <c r="C5" s="155" t="s">
        <v>338</v>
      </c>
      <c r="D5" s="155" t="s">
        <v>339</v>
      </c>
      <c r="E5" s="155" t="s">
        <v>241</v>
      </c>
      <c r="F5" s="155" t="s">
        <v>354</v>
      </c>
      <c r="G5" s="155" t="s">
        <v>358</v>
      </c>
      <c r="H5" s="155" t="s">
        <v>355</v>
      </c>
      <c r="I5" s="155" t="s">
        <v>356</v>
      </c>
      <c r="J5" s="239">
        <v>109.969730441023</v>
      </c>
      <c r="K5" s="239">
        <v>105.786025082922</v>
      </c>
      <c r="L5" s="239">
        <v>104.237642360919</v>
      </c>
      <c r="M5" s="239">
        <v>103.663674285817</v>
      </c>
      <c r="N5" s="239">
        <v>99.388527688061899</v>
      </c>
      <c r="O5" s="239">
        <v>93.497940684610597</v>
      </c>
      <c r="P5" s="239">
        <v>86.911398506427204</v>
      </c>
      <c r="Q5" s="239">
        <v>85.7023676303087</v>
      </c>
      <c r="R5" s="239">
        <f t="shared" si="0"/>
        <v>104.237642360919</v>
      </c>
      <c r="S5" s="239">
        <v>85.7023676303087</v>
      </c>
      <c r="T5" s="251">
        <f t="shared" si="1"/>
        <v>-17.781747851157824</v>
      </c>
      <c r="U5" s="275">
        <v>8</v>
      </c>
      <c r="V5" s="275">
        <v>4</v>
      </c>
      <c r="W5" s="275">
        <f t="shared" si="2"/>
        <v>12</v>
      </c>
      <c r="X5" s="276">
        <v>5</v>
      </c>
    </row>
    <row r="6" spans="1:24" ht="15" customHeight="1" x14ac:dyDescent="0.25">
      <c r="A6" s="166" t="s">
        <v>46</v>
      </c>
      <c r="B6" s="155" t="s">
        <v>61</v>
      </c>
      <c r="C6" s="155" t="s">
        <v>338</v>
      </c>
      <c r="D6" s="155" t="s">
        <v>339</v>
      </c>
      <c r="E6" s="155" t="s">
        <v>241</v>
      </c>
      <c r="F6" s="155" t="s">
        <v>354</v>
      </c>
      <c r="G6" s="155" t="s">
        <v>341</v>
      </c>
      <c r="H6" s="155" t="s">
        <v>357</v>
      </c>
      <c r="I6" s="155" t="s">
        <v>356</v>
      </c>
      <c r="J6" s="239">
        <v>191.16684243313699</v>
      </c>
      <c r="K6" s="239">
        <v>174.40279165173399</v>
      </c>
      <c r="L6" s="239">
        <v>155.33657032092799</v>
      </c>
      <c r="M6" s="239">
        <v>144.18157582004699</v>
      </c>
      <c r="N6" s="239">
        <v>138.33932543373601</v>
      </c>
      <c r="O6" s="239">
        <v>132.97779566250699</v>
      </c>
      <c r="P6" s="239">
        <v>127.846563534431</v>
      </c>
      <c r="Q6" s="239">
        <v>122.857989865479</v>
      </c>
      <c r="R6" s="239">
        <f t="shared" si="0"/>
        <v>155.33657032092799</v>
      </c>
      <c r="S6" s="239">
        <v>122.857989865479</v>
      </c>
      <c r="T6" s="251">
        <f t="shared" si="1"/>
        <v>-20.908521662572888</v>
      </c>
      <c r="U6" s="275">
        <v>3</v>
      </c>
      <c r="V6" s="275">
        <v>9</v>
      </c>
      <c r="W6" s="275">
        <f t="shared" si="2"/>
        <v>12</v>
      </c>
      <c r="X6" s="276">
        <v>5</v>
      </c>
    </row>
    <row r="7" spans="1:24" ht="15" customHeight="1" x14ac:dyDescent="0.25">
      <c r="A7" s="166" t="s">
        <v>46</v>
      </c>
      <c r="B7" s="155" t="s">
        <v>59</v>
      </c>
      <c r="C7" s="155" t="s">
        <v>338</v>
      </c>
      <c r="D7" s="155" t="s">
        <v>339</v>
      </c>
      <c r="E7" s="155" t="s">
        <v>241</v>
      </c>
      <c r="F7" s="155" t="s">
        <v>354</v>
      </c>
      <c r="G7" s="155" t="s">
        <v>340</v>
      </c>
      <c r="H7" s="155" t="s">
        <v>357</v>
      </c>
      <c r="I7" s="155" t="s">
        <v>356</v>
      </c>
      <c r="J7" s="239">
        <v>136.201625925472</v>
      </c>
      <c r="K7" s="239">
        <v>135.22082970016399</v>
      </c>
      <c r="L7" s="239">
        <v>134.47832411415101</v>
      </c>
      <c r="M7" s="239">
        <v>129.45245307689299</v>
      </c>
      <c r="N7" s="239">
        <v>126.027671114637</v>
      </c>
      <c r="O7" s="239">
        <v>122.60993601851</v>
      </c>
      <c r="P7" s="239">
        <v>117.917499692405</v>
      </c>
      <c r="Q7" s="239">
        <v>106.89644161246601</v>
      </c>
      <c r="R7" s="239">
        <f t="shared" si="0"/>
        <v>134.47832411415101</v>
      </c>
      <c r="S7" s="239">
        <v>106.89644161246601</v>
      </c>
      <c r="T7" s="251">
        <f t="shared" si="1"/>
        <v>-20.510281254153874</v>
      </c>
      <c r="U7" s="275">
        <v>4</v>
      </c>
      <c r="V7" s="275">
        <v>8</v>
      </c>
      <c r="W7" s="275">
        <f t="shared" si="2"/>
        <v>12</v>
      </c>
      <c r="X7" s="276">
        <v>5</v>
      </c>
    </row>
    <row r="8" spans="1:24" ht="15" customHeight="1" x14ac:dyDescent="0.25">
      <c r="A8" s="166" t="s">
        <v>46</v>
      </c>
      <c r="B8" s="155" t="s">
        <v>51</v>
      </c>
      <c r="C8" s="155" t="s">
        <v>338</v>
      </c>
      <c r="D8" s="155" t="s">
        <v>339</v>
      </c>
      <c r="E8" s="155" t="s">
        <v>241</v>
      </c>
      <c r="F8" s="155" t="s">
        <v>354</v>
      </c>
      <c r="G8" s="155" t="s">
        <v>52</v>
      </c>
      <c r="H8" s="155" t="s">
        <v>357</v>
      </c>
      <c r="I8" s="155" t="s">
        <v>356</v>
      </c>
      <c r="J8" s="239">
        <v>114.7</v>
      </c>
      <c r="K8" s="239">
        <v>114</v>
      </c>
      <c r="L8" s="239">
        <v>113.3</v>
      </c>
      <c r="M8" s="239">
        <v>109.2</v>
      </c>
      <c r="N8" s="239">
        <v>105</v>
      </c>
      <c r="O8" s="239">
        <v>101</v>
      </c>
      <c r="P8" s="239">
        <v>97</v>
      </c>
      <c r="Q8" s="239">
        <v>93.1</v>
      </c>
      <c r="R8" s="239">
        <f t="shared" si="0"/>
        <v>113.3</v>
      </c>
      <c r="S8" s="239">
        <v>93.1</v>
      </c>
      <c r="T8" s="251">
        <f t="shared" si="1"/>
        <v>-17.828773168578994</v>
      </c>
      <c r="U8" s="275">
        <v>7</v>
      </c>
      <c r="V8" s="275">
        <v>6</v>
      </c>
      <c r="W8" s="275">
        <f t="shared" si="2"/>
        <v>13</v>
      </c>
      <c r="X8" s="276">
        <v>7.5</v>
      </c>
    </row>
    <row r="9" spans="1:24" ht="15" customHeight="1" x14ac:dyDescent="0.25">
      <c r="A9" s="166" t="s">
        <v>46</v>
      </c>
      <c r="B9" s="155" t="s">
        <v>55</v>
      </c>
      <c r="C9" s="155" t="s">
        <v>338</v>
      </c>
      <c r="D9" s="155" t="s">
        <v>339</v>
      </c>
      <c r="E9" s="155" t="s">
        <v>241</v>
      </c>
      <c r="F9" s="155" t="s">
        <v>354</v>
      </c>
      <c r="G9" s="155" t="s">
        <v>341</v>
      </c>
      <c r="H9" s="155" t="s">
        <v>357</v>
      </c>
      <c r="I9" s="155" t="s">
        <v>356</v>
      </c>
      <c r="J9" s="239">
        <v>129.44258118191499</v>
      </c>
      <c r="K9" s="239">
        <v>126.598581717345</v>
      </c>
      <c r="L9" s="239">
        <v>124.151476883732</v>
      </c>
      <c r="M9" s="239">
        <v>119.270668210522</v>
      </c>
      <c r="N9" s="239">
        <v>114.552309109988</v>
      </c>
      <c r="O9" s="239">
        <v>109.956692000396</v>
      </c>
      <c r="P9" s="239">
        <v>105.476463669168</v>
      </c>
      <c r="Q9" s="239">
        <v>101.036684592502</v>
      </c>
      <c r="R9" s="239">
        <f t="shared" si="0"/>
        <v>124.151476883732</v>
      </c>
      <c r="S9" s="239">
        <v>101.036684592502</v>
      </c>
      <c r="T9" s="251">
        <f t="shared" si="1"/>
        <v>-18.618217738059638</v>
      </c>
      <c r="U9" s="275">
        <v>6</v>
      </c>
      <c r="V9" s="275">
        <v>7</v>
      </c>
      <c r="W9" s="275">
        <f t="shared" si="2"/>
        <v>13</v>
      </c>
      <c r="X9" s="276">
        <v>7.5</v>
      </c>
    </row>
    <row r="10" spans="1:24" ht="15" customHeight="1" x14ac:dyDescent="0.25">
      <c r="A10" s="169" t="s">
        <v>46</v>
      </c>
      <c r="B10" s="170" t="s">
        <v>47</v>
      </c>
      <c r="C10" s="170" t="s">
        <v>338</v>
      </c>
      <c r="D10" s="170" t="s">
        <v>339</v>
      </c>
      <c r="E10" s="170" t="s">
        <v>241</v>
      </c>
      <c r="F10" s="170" t="s">
        <v>354</v>
      </c>
      <c r="G10" s="170" t="s">
        <v>340</v>
      </c>
      <c r="H10" s="170" t="s">
        <v>357</v>
      </c>
      <c r="I10" s="170" t="s">
        <v>356</v>
      </c>
      <c r="J10" s="243">
        <v>120.5</v>
      </c>
      <c r="K10" s="243">
        <v>111.4</v>
      </c>
      <c r="L10" s="243">
        <v>109.2</v>
      </c>
      <c r="M10" s="243">
        <v>106.5</v>
      </c>
      <c r="N10" s="243">
        <v>102.4</v>
      </c>
      <c r="O10" s="243">
        <v>98.2</v>
      </c>
      <c r="P10" s="243">
        <v>94.2</v>
      </c>
      <c r="Q10" s="243">
        <v>90.3</v>
      </c>
      <c r="R10" s="243">
        <f t="shared" si="0"/>
        <v>109.2</v>
      </c>
      <c r="S10" s="243">
        <v>90.3</v>
      </c>
      <c r="T10" s="253">
        <f t="shared" si="1"/>
        <v>-17.307692307692314</v>
      </c>
      <c r="U10" s="277">
        <v>9</v>
      </c>
      <c r="V10" s="277">
        <v>5</v>
      </c>
      <c r="W10" s="277">
        <f t="shared" si="2"/>
        <v>14</v>
      </c>
      <c r="X10" s="278">
        <v>9</v>
      </c>
    </row>
    <row r="11" spans="1:24" ht="15" customHeight="1" x14ac:dyDescent="0.25">
      <c r="A11" s="173"/>
      <c r="B11" s="174"/>
      <c r="C11" s="174"/>
      <c r="D11" s="174"/>
      <c r="E11" s="174"/>
      <c r="F11" s="174"/>
      <c r="G11" s="174"/>
      <c r="H11" s="174"/>
      <c r="I11" s="174"/>
      <c r="J11" s="174"/>
      <c r="K11" s="174"/>
      <c r="L11" s="174"/>
      <c r="M11" s="174"/>
      <c r="N11" s="174"/>
      <c r="O11" s="174"/>
      <c r="P11" s="174"/>
      <c r="Q11" s="174"/>
      <c r="R11" s="174"/>
      <c r="S11" s="174"/>
      <c r="T11" s="279"/>
      <c r="U11" s="280"/>
      <c r="V11" s="280"/>
      <c r="W11" s="280"/>
      <c r="X11" s="281"/>
    </row>
    <row r="12" spans="1:24" ht="75" customHeight="1" x14ac:dyDescent="0.25">
      <c r="A12" s="157" t="s">
        <v>37</v>
      </c>
      <c r="B12" s="158" t="s">
        <v>80</v>
      </c>
      <c r="C12" s="158" t="s">
        <v>110</v>
      </c>
      <c r="D12" s="158" t="s">
        <v>111</v>
      </c>
      <c r="E12" s="158" t="s">
        <v>112</v>
      </c>
      <c r="F12" s="158" t="s">
        <v>331</v>
      </c>
      <c r="G12" s="158" t="s">
        <v>332</v>
      </c>
      <c r="H12" s="158" t="s">
        <v>345</v>
      </c>
      <c r="I12" s="158" t="s">
        <v>346</v>
      </c>
      <c r="J12" s="158" t="s">
        <v>117</v>
      </c>
      <c r="K12" s="158" t="s">
        <v>347</v>
      </c>
      <c r="L12" s="158" t="s">
        <v>348</v>
      </c>
      <c r="M12" s="158" t="s">
        <v>120</v>
      </c>
      <c r="N12" s="158" t="s">
        <v>121</v>
      </c>
      <c r="O12" s="158" t="s">
        <v>122</v>
      </c>
      <c r="P12" s="158" t="s">
        <v>123</v>
      </c>
      <c r="Q12" s="158" t="s">
        <v>124</v>
      </c>
      <c r="R12" s="158" t="s">
        <v>125</v>
      </c>
      <c r="S12" s="158" t="s">
        <v>126</v>
      </c>
      <c r="T12" s="158" t="s">
        <v>127</v>
      </c>
      <c r="U12" s="158" t="s">
        <v>128</v>
      </c>
      <c r="V12" s="158" t="s">
        <v>129</v>
      </c>
      <c r="W12" s="158" t="s">
        <v>130</v>
      </c>
      <c r="X12" s="159" t="s">
        <v>131</v>
      </c>
    </row>
    <row r="13" spans="1:24" ht="15" customHeight="1" x14ac:dyDescent="0.25">
      <c r="A13" s="161" t="s">
        <v>65</v>
      </c>
      <c r="B13" s="162" t="s">
        <v>66</v>
      </c>
      <c r="C13" s="162" t="s">
        <v>338</v>
      </c>
      <c r="D13" s="162" t="s">
        <v>339</v>
      </c>
      <c r="E13" s="162" t="s">
        <v>241</v>
      </c>
      <c r="F13" s="162" t="s">
        <v>354</v>
      </c>
      <c r="G13" s="162" t="s">
        <v>340</v>
      </c>
      <c r="H13" s="162" t="s">
        <v>357</v>
      </c>
      <c r="I13" s="162" t="s">
        <v>356</v>
      </c>
      <c r="J13" s="236">
        <v>89.8</v>
      </c>
      <c r="K13" s="236">
        <v>86.1</v>
      </c>
      <c r="L13" s="236">
        <v>82.7</v>
      </c>
      <c r="M13" s="236">
        <v>80.5</v>
      </c>
      <c r="N13" s="236">
        <v>76.099999999999994</v>
      </c>
      <c r="O13" s="236">
        <v>71.5</v>
      </c>
      <c r="P13" s="236">
        <v>67</v>
      </c>
      <c r="Q13" s="236">
        <v>62.9</v>
      </c>
      <c r="R13" s="236">
        <f t="shared" ref="R13:R19" si="3">L13</f>
        <v>82.7</v>
      </c>
      <c r="S13" s="236">
        <v>62.9</v>
      </c>
      <c r="T13" s="249">
        <f t="shared" ref="T13:T19" si="4">(S13/R13-1)*100</f>
        <v>-23.941958887545344</v>
      </c>
      <c r="U13" s="273">
        <v>2</v>
      </c>
      <c r="V13" s="273">
        <v>1</v>
      </c>
      <c r="W13" s="273">
        <f t="shared" ref="W13:W19" si="5">U13+V13</f>
        <v>3</v>
      </c>
      <c r="X13" s="274">
        <v>1</v>
      </c>
    </row>
    <row r="14" spans="1:24" ht="15" customHeight="1" x14ac:dyDescent="0.25">
      <c r="A14" s="166" t="s">
        <v>65</v>
      </c>
      <c r="B14" s="155" t="s">
        <v>70</v>
      </c>
      <c r="C14" s="155" t="s">
        <v>338</v>
      </c>
      <c r="D14" s="155" t="s">
        <v>339</v>
      </c>
      <c r="E14" s="155" t="s">
        <v>241</v>
      </c>
      <c r="F14" s="155" t="s">
        <v>354</v>
      </c>
      <c r="G14" s="155" t="s">
        <v>340</v>
      </c>
      <c r="H14" s="155" t="s">
        <v>357</v>
      </c>
      <c r="I14" s="155" t="s">
        <v>356</v>
      </c>
      <c r="J14" s="239">
        <v>103.3622851011142</v>
      </c>
      <c r="K14" s="239">
        <v>92.212324762177872</v>
      </c>
      <c r="L14" s="239">
        <v>90.526631100328984</v>
      </c>
      <c r="M14" s="239">
        <v>86.267344502519393</v>
      </c>
      <c r="N14" s="239">
        <v>82.231461301065821</v>
      </c>
      <c r="O14" s="239">
        <v>78.535012897863197</v>
      </c>
      <c r="P14" s="239">
        <v>74.938924740942809</v>
      </c>
      <c r="Q14" s="239">
        <v>71.440144956483223</v>
      </c>
      <c r="R14" s="239">
        <f t="shared" si="3"/>
        <v>90.526631100328984</v>
      </c>
      <c r="S14" s="239">
        <v>71.440144956483223</v>
      </c>
      <c r="T14" s="251">
        <f t="shared" si="4"/>
        <v>-21.083835675595353</v>
      </c>
      <c r="U14" s="275">
        <v>3</v>
      </c>
      <c r="V14" s="275">
        <v>3</v>
      </c>
      <c r="W14" s="275">
        <f t="shared" si="5"/>
        <v>6</v>
      </c>
      <c r="X14" s="276">
        <v>3</v>
      </c>
    </row>
    <row r="15" spans="1:24" ht="15" customHeight="1" x14ac:dyDescent="0.25">
      <c r="A15" s="166" t="s">
        <v>65</v>
      </c>
      <c r="B15" s="155" t="s">
        <v>72</v>
      </c>
      <c r="C15" s="155" t="s">
        <v>338</v>
      </c>
      <c r="D15" s="155" t="s">
        <v>339</v>
      </c>
      <c r="E15" s="155" t="s">
        <v>241</v>
      </c>
      <c r="F15" s="155" t="s">
        <v>354</v>
      </c>
      <c r="G15" s="155" t="s">
        <v>73</v>
      </c>
      <c r="H15" s="155" t="s">
        <v>357</v>
      </c>
      <c r="I15" s="155" t="s">
        <v>356</v>
      </c>
      <c r="J15" s="239">
        <v>122.5068487811742</v>
      </c>
      <c r="K15" s="239">
        <v>118.20965575593711</v>
      </c>
      <c r="L15" s="239">
        <v>116.94900670074681</v>
      </c>
      <c r="M15" s="239">
        <v>110.0053359855351</v>
      </c>
      <c r="N15" s="239">
        <v>103.2613422651752</v>
      </c>
      <c r="O15" s="239">
        <v>96.645894583812179</v>
      </c>
      <c r="P15" s="239">
        <v>90.186376793591762</v>
      </c>
      <c r="Q15" s="239">
        <v>83.870198041347564</v>
      </c>
      <c r="R15" s="239">
        <f t="shared" si="3"/>
        <v>116.94900670074681</v>
      </c>
      <c r="S15" s="239">
        <v>83.870198041347564</v>
      </c>
      <c r="T15" s="251">
        <f t="shared" si="4"/>
        <v>-28.284813691528356</v>
      </c>
      <c r="U15" s="275">
        <v>1</v>
      </c>
      <c r="V15" s="275">
        <v>5</v>
      </c>
      <c r="W15" s="275">
        <f t="shared" si="5"/>
        <v>6</v>
      </c>
      <c r="X15" s="276">
        <v>3</v>
      </c>
    </row>
    <row r="16" spans="1:24" ht="15" customHeight="1" x14ac:dyDescent="0.25">
      <c r="A16" s="166" t="s">
        <v>65</v>
      </c>
      <c r="B16" s="155" t="s">
        <v>76</v>
      </c>
      <c r="C16" s="155" t="s">
        <v>338</v>
      </c>
      <c r="D16" s="155" t="s">
        <v>339</v>
      </c>
      <c r="E16" s="155" t="s">
        <v>241</v>
      </c>
      <c r="F16" s="155" t="s">
        <v>354</v>
      </c>
      <c r="G16" s="155" t="s">
        <v>340</v>
      </c>
      <c r="H16" s="155" t="s">
        <v>357</v>
      </c>
      <c r="I16" s="155" t="s">
        <v>356</v>
      </c>
      <c r="J16" s="239">
        <v>80.3</v>
      </c>
      <c r="K16" s="239">
        <v>81.7</v>
      </c>
      <c r="L16" s="239">
        <v>80.8</v>
      </c>
      <c r="M16" s="239">
        <v>77.8</v>
      </c>
      <c r="N16" s="239">
        <v>74.900000000000006</v>
      </c>
      <c r="O16" s="239">
        <v>72</v>
      </c>
      <c r="P16" s="239">
        <v>69.099999999999994</v>
      </c>
      <c r="Q16" s="239">
        <v>66.2</v>
      </c>
      <c r="R16" s="239">
        <f t="shared" si="3"/>
        <v>80.8</v>
      </c>
      <c r="S16" s="239">
        <v>66.2</v>
      </c>
      <c r="T16" s="251">
        <f t="shared" si="4"/>
        <v>-18.069306930693063</v>
      </c>
      <c r="U16" s="275">
        <v>4</v>
      </c>
      <c r="V16" s="275">
        <v>2</v>
      </c>
      <c r="W16" s="275">
        <f t="shared" si="5"/>
        <v>6</v>
      </c>
      <c r="X16" s="276">
        <v>3</v>
      </c>
    </row>
    <row r="17" spans="1:24" ht="15" customHeight="1" x14ac:dyDescent="0.25">
      <c r="A17" s="166" t="s">
        <v>65</v>
      </c>
      <c r="B17" s="155" t="s">
        <v>68</v>
      </c>
      <c r="C17" s="155" t="s">
        <v>338</v>
      </c>
      <c r="D17" s="155" t="s">
        <v>339</v>
      </c>
      <c r="E17" s="155" t="s">
        <v>241</v>
      </c>
      <c r="F17" s="155" t="s">
        <v>354</v>
      </c>
      <c r="G17" s="155" t="s">
        <v>341</v>
      </c>
      <c r="H17" s="155" t="s">
        <v>357</v>
      </c>
      <c r="I17" s="155" t="s">
        <v>356</v>
      </c>
      <c r="J17" s="239">
        <v>101.483610540702</v>
      </c>
      <c r="K17" s="239">
        <v>100.362716323993</v>
      </c>
      <c r="L17" s="239">
        <v>99.210981035528704</v>
      </c>
      <c r="M17" s="239">
        <v>97.805116362342801</v>
      </c>
      <c r="N17" s="239">
        <v>96.412167999487806</v>
      </c>
      <c r="O17" s="239">
        <v>91.288246575671906</v>
      </c>
      <c r="P17" s="239">
        <v>86.172947989162395</v>
      </c>
      <c r="Q17" s="239">
        <v>81.320738990149096</v>
      </c>
      <c r="R17" s="239">
        <f t="shared" si="3"/>
        <v>99.210981035528704</v>
      </c>
      <c r="S17" s="239">
        <v>81.320738990149096</v>
      </c>
      <c r="T17" s="251">
        <f t="shared" si="4"/>
        <v>-18.032522064238922</v>
      </c>
      <c r="U17" s="275">
        <v>5</v>
      </c>
      <c r="V17" s="275">
        <v>4</v>
      </c>
      <c r="W17" s="275">
        <f t="shared" si="5"/>
        <v>9</v>
      </c>
      <c r="X17" s="276">
        <v>5</v>
      </c>
    </row>
    <row r="18" spans="1:24" ht="15" customHeight="1" x14ac:dyDescent="0.25">
      <c r="A18" s="166" t="s">
        <v>65</v>
      </c>
      <c r="B18" s="155" t="s">
        <v>78</v>
      </c>
      <c r="C18" s="155" t="s">
        <v>338</v>
      </c>
      <c r="D18" s="155" t="s">
        <v>339</v>
      </c>
      <c r="E18" s="155" t="s">
        <v>241</v>
      </c>
      <c r="F18" s="155" t="s">
        <v>354</v>
      </c>
      <c r="G18" s="155" t="s">
        <v>340</v>
      </c>
      <c r="H18" s="155" t="s">
        <v>357</v>
      </c>
      <c r="I18" s="155" t="s">
        <v>356</v>
      </c>
      <c r="J18" s="239">
        <v>109.6</v>
      </c>
      <c r="K18" s="239">
        <v>109.2</v>
      </c>
      <c r="L18" s="239">
        <v>108.1</v>
      </c>
      <c r="M18" s="239">
        <v>104.2</v>
      </c>
      <c r="N18" s="239">
        <v>100.3</v>
      </c>
      <c r="O18" s="239">
        <v>96.6</v>
      </c>
      <c r="P18" s="239">
        <v>92.88</v>
      </c>
      <c r="Q18" s="239">
        <v>89.26</v>
      </c>
      <c r="R18" s="239">
        <f t="shared" si="3"/>
        <v>108.1</v>
      </c>
      <c r="S18" s="239">
        <v>89.26</v>
      </c>
      <c r="T18" s="251">
        <f t="shared" si="4"/>
        <v>-17.428307123034216</v>
      </c>
      <c r="U18" s="275">
        <v>6</v>
      </c>
      <c r="V18" s="275">
        <v>6</v>
      </c>
      <c r="W18" s="275">
        <f t="shared" si="5"/>
        <v>12</v>
      </c>
      <c r="X18" s="276">
        <v>6</v>
      </c>
    </row>
    <row r="19" spans="1:24" ht="15" customHeight="1" x14ac:dyDescent="0.25">
      <c r="A19" s="166" t="s">
        <v>65</v>
      </c>
      <c r="B19" s="155" t="s">
        <v>74</v>
      </c>
      <c r="C19" s="155" t="s">
        <v>338</v>
      </c>
      <c r="D19" s="155" t="s">
        <v>339</v>
      </c>
      <c r="E19" s="155" t="s">
        <v>241</v>
      </c>
      <c r="F19" s="155" t="s">
        <v>354</v>
      </c>
      <c r="G19" s="155" t="s">
        <v>342</v>
      </c>
      <c r="H19" s="155" t="s">
        <v>357</v>
      </c>
      <c r="I19" s="155" t="s">
        <v>356</v>
      </c>
      <c r="J19" s="239">
        <v>114.664563913938</v>
      </c>
      <c r="K19" s="239">
        <v>110.398473933543</v>
      </c>
      <c r="L19" s="239">
        <v>105.636607236652</v>
      </c>
      <c r="M19" s="239">
        <v>102.46750901955301</v>
      </c>
      <c r="N19" s="239">
        <v>99.298410802453205</v>
      </c>
      <c r="O19" s="239">
        <v>96.129312585353603</v>
      </c>
      <c r="P19" s="239">
        <v>92.960214368254</v>
      </c>
      <c r="Q19" s="239">
        <v>89.791116151154398</v>
      </c>
      <c r="R19" s="239">
        <f t="shared" si="3"/>
        <v>105.636607236652</v>
      </c>
      <c r="S19" s="239">
        <v>89.791116151154398</v>
      </c>
      <c r="T19" s="251">
        <f t="shared" si="4"/>
        <v>-14.999999999999813</v>
      </c>
      <c r="U19" s="275">
        <v>7</v>
      </c>
      <c r="V19" s="275">
        <v>7</v>
      </c>
      <c r="W19" s="275">
        <f t="shared" si="5"/>
        <v>14</v>
      </c>
      <c r="X19" s="276">
        <v>7</v>
      </c>
    </row>
    <row r="20" spans="1:24" ht="15" customHeight="1" x14ac:dyDescent="0.25">
      <c r="A20" s="259"/>
      <c r="B20" s="260"/>
      <c r="C20" s="260"/>
      <c r="D20" s="260"/>
      <c r="E20" s="260"/>
      <c r="F20" s="260"/>
      <c r="G20" s="260"/>
      <c r="H20" s="260"/>
      <c r="I20" s="260"/>
      <c r="J20" s="260"/>
      <c r="K20" s="260"/>
      <c r="L20" s="260"/>
      <c r="M20" s="260"/>
      <c r="N20" s="260"/>
      <c r="O20" s="260"/>
      <c r="P20" s="260"/>
      <c r="Q20" s="260"/>
      <c r="R20" s="260"/>
      <c r="S20" s="260"/>
      <c r="T20" s="253"/>
      <c r="U20" s="282"/>
      <c r="V20" s="282"/>
      <c r="W20" s="282"/>
      <c r="X20" s="283"/>
    </row>
  </sheetData>
  <pageMargins left="0.7" right="0.7" top="0.75" bottom="0.75" header="0.3" footer="0.3"/>
  <pageSetup orientation="portrait"/>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heetViews>
  <sheetFormatPr defaultColWidth="9.140625" defaultRowHeight="15" customHeight="1" x14ac:dyDescent="0.25"/>
  <cols>
    <col min="1" max="1" width="9.140625" style="285" customWidth="1"/>
    <col min="2" max="2" width="8.28515625" style="285" customWidth="1"/>
    <col min="3" max="5" width="9.140625" style="285" customWidth="1"/>
    <col min="6" max="6" width="21" style="285" customWidth="1"/>
    <col min="7" max="256" width="9.140625" style="285" customWidth="1"/>
  </cols>
  <sheetData>
    <row r="1" spans="1:24" ht="75" customHeight="1" x14ac:dyDescent="0.25">
      <c r="A1" s="157" t="s">
        <v>37</v>
      </c>
      <c r="B1" s="158" t="s">
        <v>80</v>
      </c>
      <c r="C1" s="158" t="s">
        <v>110</v>
      </c>
      <c r="D1" s="158" t="s">
        <v>111</v>
      </c>
      <c r="E1" s="158" t="s">
        <v>112</v>
      </c>
      <c r="F1" s="158" t="s">
        <v>331</v>
      </c>
      <c r="G1" s="158" t="s">
        <v>332</v>
      </c>
      <c r="H1" s="158" t="s">
        <v>345</v>
      </c>
      <c r="I1" s="158" t="s">
        <v>346</v>
      </c>
      <c r="J1" s="158" t="s">
        <v>117</v>
      </c>
      <c r="K1" s="158" t="s">
        <v>347</v>
      </c>
      <c r="L1" s="158" t="s">
        <v>348</v>
      </c>
      <c r="M1" s="158" t="s">
        <v>120</v>
      </c>
      <c r="N1" s="158" t="s">
        <v>121</v>
      </c>
      <c r="O1" s="158" t="s">
        <v>122</v>
      </c>
      <c r="P1" s="158" t="s">
        <v>123</v>
      </c>
      <c r="Q1" s="158" t="s">
        <v>124</v>
      </c>
      <c r="R1" s="158" t="s">
        <v>125</v>
      </c>
      <c r="S1" s="158" t="s">
        <v>126</v>
      </c>
      <c r="T1" s="158" t="s">
        <v>127</v>
      </c>
      <c r="U1" s="158" t="s">
        <v>128</v>
      </c>
      <c r="V1" s="158" t="s">
        <v>129</v>
      </c>
      <c r="W1" s="158" t="s">
        <v>130</v>
      </c>
      <c r="X1" s="159" t="s">
        <v>131</v>
      </c>
    </row>
    <row r="2" spans="1:24" ht="15" customHeight="1" x14ac:dyDescent="0.25">
      <c r="A2" s="161" t="s">
        <v>46</v>
      </c>
      <c r="B2" s="162" t="s">
        <v>53</v>
      </c>
      <c r="C2" s="162" t="s">
        <v>338</v>
      </c>
      <c r="D2" s="162" t="s">
        <v>339</v>
      </c>
      <c r="E2" s="162" t="s">
        <v>241</v>
      </c>
      <c r="F2" s="162" t="s">
        <v>359</v>
      </c>
      <c r="G2" s="162" t="s">
        <v>340</v>
      </c>
      <c r="H2" s="162" t="s">
        <v>360</v>
      </c>
      <c r="I2" s="162" t="s">
        <v>361</v>
      </c>
      <c r="J2" s="236">
        <v>296.39999999999998</v>
      </c>
      <c r="K2" s="236">
        <v>276</v>
      </c>
      <c r="L2" s="236">
        <v>234.6</v>
      </c>
      <c r="M2" s="236">
        <v>205</v>
      </c>
      <c r="N2" s="236">
        <v>198.3</v>
      </c>
      <c r="O2" s="236">
        <v>190.5</v>
      </c>
      <c r="P2" s="236">
        <v>182.8</v>
      </c>
      <c r="Q2" s="236">
        <v>175</v>
      </c>
      <c r="R2" s="236">
        <f t="shared" ref="R2:R10" si="0">L2</f>
        <v>234.6</v>
      </c>
      <c r="S2" s="236">
        <v>175</v>
      </c>
      <c r="T2" s="249">
        <f t="shared" ref="T2:T10" si="1">(S2/R2-1)*100</f>
        <v>-25.404944586530263</v>
      </c>
      <c r="U2" s="273">
        <v>1</v>
      </c>
      <c r="V2" s="286"/>
      <c r="W2" s="273">
        <f t="shared" ref="W2:W10" si="2">U2+V2</f>
        <v>1</v>
      </c>
      <c r="X2" s="274">
        <v>1</v>
      </c>
    </row>
    <row r="3" spans="1:24" ht="15" customHeight="1" x14ac:dyDescent="0.25">
      <c r="A3" s="166" t="s">
        <v>46</v>
      </c>
      <c r="B3" s="155" t="s">
        <v>59</v>
      </c>
      <c r="C3" s="155" t="s">
        <v>338</v>
      </c>
      <c r="D3" s="155" t="s">
        <v>339</v>
      </c>
      <c r="E3" s="155" t="s">
        <v>241</v>
      </c>
      <c r="F3" s="155" t="s">
        <v>359</v>
      </c>
      <c r="G3" s="155" t="s">
        <v>358</v>
      </c>
      <c r="H3" s="155" t="s">
        <v>362</v>
      </c>
      <c r="I3" s="155" t="s">
        <v>361</v>
      </c>
      <c r="J3" s="239">
        <v>458.6</v>
      </c>
      <c r="K3" s="239">
        <v>458.6</v>
      </c>
      <c r="L3" s="239">
        <v>458.6</v>
      </c>
      <c r="M3" s="239">
        <v>444.1</v>
      </c>
      <c r="N3" s="239">
        <v>435.16561190613902</v>
      </c>
      <c r="O3" s="239">
        <v>426.20100758152398</v>
      </c>
      <c r="P3" s="239">
        <v>412.75410109460199</v>
      </c>
      <c r="Q3" s="239">
        <v>376.89568379614099</v>
      </c>
      <c r="R3" s="239">
        <f t="shared" si="0"/>
        <v>458.6</v>
      </c>
      <c r="S3" s="239">
        <v>376.89568379614099</v>
      </c>
      <c r="T3" s="251">
        <f t="shared" si="1"/>
        <v>-17.816030572145447</v>
      </c>
      <c r="U3" s="275">
        <v>2</v>
      </c>
      <c r="V3" s="287"/>
      <c r="W3" s="275">
        <f t="shared" si="2"/>
        <v>2</v>
      </c>
      <c r="X3" s="276">
        <v>2</v>
      </c>
    </row>
    <row r="4" spans="1:24" ht="15" customHeight="1" x14ac:dyDescent="0.25">
      <c r="A4" s="166" t="s">
        <v>46</v>
      </c>
      <c r="B4" s="155" t="s">
        <v>63</v>
      </c>
      <c r="C4" s="155" t="s">
        <v>338</v>
      </c>
      <c r="D4" s="155" t="s">
        <v>339</v>
      </c>
      <c r="E4" s="155" t="s">
        <v>241</v>
      </c>
      <c r="F4" s="155" t="s">
        <v>359</v>
      </c>
      <c r="G4" s="155" t="s">
        <v>340</v>
      </c>
      <c r="H4" s="155" t="s">
        <v>360</v>
      </c>
      <c r="I4" s="155" t="s">
        <v>361</v>
      </c>
      <c r="J4" s="239">
        <v>182.7</v>
      </c>
      <c r="K4" s="239">
        <v>177</v>
      </c>
      <c r="L4" s="239">
        <v>172</v>
      </c>
      <c r="M4" s="239">
        <v>170.1</v>
      </c>
      <c r="N4" s="239">
        <v>163.4</v>
      </c>
      <c r="O4" s="239">
        <v>156.30000000000001</v>
      </c>
      <c r="P4" s="239">
        <v>149.19999999999999</v>
      </c>
      <c r="Q4" s="239">
        <v>142.19999999999999</v>
      </c>
      <c r="R4" s="239">
        <f t="shared" si="0"/>
        <v>172</v>
      </c>
      <c r="S4" s="239">
        <v>142.19999999999999</v>
      </c>
      <c r="T4" s="251">
        <f t="shared" si="1"/>
        <v>-17.325581395348845</v>
      </c>
      <c r="U4" s="275">
        <v>3</v>
      </c>
      <c r="V4" s="287"/>
      <c r="W4" s="275">
        <f t="shared" si="2"/>
        <v>3</v>
      </c>
      <c r="X4" s="276">
        <v>3</v>
      </c>
    </row>
    <row r="5" spans="1:24" ht="15" customHeight="1" x14ac:dyDescent="0.25">
      <c r="A5" s="166" t="s">
        <v>46</v>
      </c>
      <c r="B5" s="155" t="s">
        <v>61</v>
      </c>
      <c r="C5" s="155" t="s">
        <v>338</v>
      </c>
      <c r="D5" s="155" t="s">
        <v>339</v>
      </c>
      <c r="E5" s="155" t="s">
        <v>241</v>
      </c>
      <c r="F5" s="155" t="s">
        <v>359</v>
      </c>
      <c r="G5" s="155" t="s">
        <v>341</v>
      </c>
      <c r="H5" s="155" t="s">
        <v>360</v>
      </c>
      <c r="I5" s="155" t="s">
        <v>361</v>
      </c>
      <c r="J5" s="239">
        <v>759.88341790518405</v>
      </c>
      <c r="K5" s="239">
        <v>704.38210970124203</v>
      </c>
      <c r="L5" s="239">
        <v>637.88210970124203</v>
      </c>
      <c r="M5" s="239">
        <v>602.81880828015801</v>
      </c>
      <c r="N5" s="239">
        <v>587.18729420596105</v>
      </c>
      <c r="O5" s="239">
        <v>571.543500328557</v>
      </c>
      <c r="P5" s="239">
        <v>555.89360460787304</v>
      </c>
      <c r="Q5" s="239">
        <v>540.27082853363402</v>
      </c>
      <c r="R5" s="239">
        <f t="shared" si="0"/>
        <v>637.88210970124203</v>
      </c>
      <c r="S5" s="239">
        <v>540.27082853363402</v>
      </c>
      <c r="T5" s="251">
        <f t="shared" si="1"/>
        <v>-15.302401444261415</v>
      </c>
      <c r="U5" s="275">
        <v>4</v>
      </c>
      <c r="V5" s="287"/>
      <c r="W5" s="275">
        <f t="shared" si="2"/>
        <v>4</v>
      </c>
      <c r="X5" s="276">
        <v>4</v>
      </c>
    </row>
    <row r="6" spans="1:24" ht="15" customHeight="1" x14ac:dyDescent="0.25">
      <c r="A6" s="166" t="s">
        <v>46</v>
      </c>
      <c r="B6" s="155" t="s">
        <v>57</v>
      </c>
      <c r="C6" s="155" t="s">
        <v>338</v>
      </c>
      <c r="D6" s="155" t="s">
        <v>339</v>
      </c>
      <c r="E6" s="155" t="s">
        <v>241</v>
      </c>
      <c r="F6" s="155" t="s">
        <v>359</v>
      </c>
      <c r="G6" s="155" t="s">
        <v>340</v>
      </c>
      <c r="H6" s="155" t="s">
        <v>360</v>
      </c>
      <c r="I6" s="155" t="s">
        <v>361</v>
      </c>
      <c r="J6" s="239">
        <v>397.23189051094897</v>
      </c>
      <c r="K6" s="239">
        <v>384.60818002392301</v>
      </c>
      <c r="L6" s="239">
        <v>381.04773953787497</v>
      </c>
      <c r="M6" s="239">
        <v>381.04773953787497</v>
      </c>
      <c r="N6" s="239">
        <v>367.49470495209903</v>
      </c>
      <c r="O6" s="239">
        <v>347.87975783437702</v>
      </c>
      <c r="P6" s="239">
        <v>325.422463250264</v>
      </c>
      <c r="Q6" s="239">
        <v>322.95183180032899</v>
      </c>
      <c r="R6" s="239">
        <f t="shared" si="0"/>
        <v>381.04773953787497</v>
      </c>
      <c r="S6" s="239">
        <v>322.95183180032899</v>
      </c>
      <c r="T6" s="251">
        <f t="shared" si="1"/>
        <v>-15.246359369039485</v>
      </c>
      <c r="U6" s="275">
        <v>5</v>
      </c>
      <c r="V6" s="287"/>
      <c r="W6" s="275">
        <f t="shared" si="2"/>
        <v>5</v>
      </c>
      <c r="X6" s="276">
        <v>5</v>
      </c>
    </row>
    <row r="7" spans="1:24" ht="15" customHeight="1" x14ac:dyDescent="0.25">
      <c r="A7" s="166" t="s">
        <v>46</v>
      </c>
      <c r="B7" s="155" t="s">
        <v>51</v>
      </c>
      <c r="C7" s="155" t="s">
        <v>338</v>
      </c>
      <c r="D7" s="155" t="s">
        <v>339</v>
      </c>
      <c r="E7" s="155" t="s">
        <v>241</v>
      </c>
      <c r="F7" s="155" t="s">
        <v>359</v>
      </c>
      <c r="G7" s="155" t="s">
        <v>340</v>
      </c>
      <c r="H7" s="155" t="s">
        <v>360</v>
      </c>
      <c r="I7" s="155" t="s">
        <v>361</v>
      </c>
      <c r="J7" s="239">
        <v>138.5</v>
      </c>
      <c r="K7" s="239">
        <v>138.5</v>
      </c>
      <c r="L7" s="239">
        <v>138.5</v>
      </c>
      <c r="M7" s="239">
        <v>134.4</v>
      </c>
      <c r="N7" s="239">
        <v>130.19999999999999</v>
      </c>
      <c r="O7" s="239">
        <v>126.1</v>
      </c>
      <c r="P7" s="239">
        <v>121.9</v>
      </c>
      <c r="Q7" s="239">
        <v>117.7</v>
      </c>
      <c r="R7" s="239">
        <f t="shared" si="0"/>
        <v>138.5</v>
      </c>
      <c r="S7" s="239">
        <v>117.7</v>
      </c>
      <c r="T7" s="251">
        <f t="shared" si="1"/>
        <v>-15.018050541516248</v>
      </c>
      <c r="U7" s="275">
        <v>6</v>
      </c>
      <c r="V7" s="287"/>
      <c r="W7" s="275">
        <f t="shared" si="2"/>
        <v>6</v>
      </c>
      <c r="X7" s="276">
        <v>6</v>
      </c>
    </row>
    <row r="8" spans="1:24" ht="15" customHeight="1" x14ac:dyDescent="0.25">
      <c r="A8" s="166" t="s">
        <v>46</v>
      </c>
      <c r="B8" s="155" t="s">
        <v>55</v>
      </c>
      <c r="C8" s="155" t="s">
        <v>338</v>
      </c>
      <c r="D8" s="155" t="s">
        <v>339</v>
      </c>
      <c r="E8" s="155" t="s">
        <v>241</v>
      </c>
      <c r="F8" s="155" t="s">
        <v>359</v>
      </c>
      <c r="G8" s="155" t="s">
        <v>341</v>
      </c>
      <c r="H8" s="155" t="s">
        <v>360</v>
      </c>
      <c r="I8" s="155" t="s">
        <v>361</v>
      </c>
      <c r="J8" s="239">
        <v>79.66</v>
      </c>
      <c r="K8" s="239">
        <v>78.889652999999996</v>
      </c>
      <c r="L8" s="239">
        <v>78.157700000000006</v>
      </c>
      <c r="M8" s="239">
        <v>75.812968999999995</v>
      </c>
      <c r="N8" s="239">
        <v>73.468237999999999</v>
      </c>
      <c r="O8" s="239">
        <v>71.123507000000004</v>
      </c>
      <c r="P8" s="239">
        <v>68.778775999999993</v>
      </c>
      <c r="Q8" s="239">
        <v>66.434044999999998</v>
      </c>
      <c r="R8" s="239">
        <f t="shared" si="0"/>
        <v>78.157700000000006</v>
      </c>
      <c r="S8" s="239">
        <v>66.434044999999998</v>
      </c>
      <c r="T8" s="251">
        <f t="shared" si="1"/>
        <v>-15.000000000000014</v>
      </c>
      <c r="U8" s="275">
        <v>7</v>
      </c>
      <c r="V8" s="287"/>
      <c r="W8" s="275">
        <f t="shared" si="2"/>
        <v>7</v>
      </c>
      <c r="X8" s="276">
        <v>7</v>
      </c>
    </row>
    <row r="9" spans="1:24" ht="15" customHeight="1" x14ac:dyDescent="0.25">
      <c r="A9" s="166" t="s">
        <v>46</v>
      </c>
      <c r="B9" s="155" t="s">
        <v>49</v>
      </c>
      <c r="C9" s="155" t="s">
        <v>338</v>
      </c>
      <c r="D9" s="155" t="s">
        <v>339</v>
      </c>
      <c r="E9" s="155" t="s">
        <v>241</v>
      </c>
      <c r="F9" s="155" t="s">
        <v>359</v>
      </c>
      <c r="G9" s="155" t="s">
        <v>52</v>
      </c>
      <c r="H9" s="155" t="s">
        <v>360</v>
      </c>
      <c r="I9" s="155" t="s">
        <v>361</v>
      </c>
      <c r="J9" s="239">
        <v>102.6</v>
      </c>
      <c r="K9" s="239">
        <v>107.2</v>
      </c>
      <c r="L9" s="239">
        <v>105.4</v>
      </c>
      <c r="M9" s="239">
        <v>102.3</v>
      </c>
      <c r="N9" s="239">
        <v>99.1</v>
      </c>
      <c r="O9" s="239">
        <v>95.9</v>
      </c>
      <c r="P9" s="239">
        <v>92.7</v>
      </c>
      <c r="Q9" s="239">
        <v>89.6</v>
      </c>
      <c r="R9" s="239">
        <f t="shared" si="0"/>
        <v>105.4</v>
      </c>
      <c r="S9" s="239">
        <v>89.6</v>
      </c>
      <c r="T9" s="251">
        <f t="shared" si="1"/>
        <v>-14.990512333965855</v>
      </c>
      <c r="U9" s="275">
        <v>8</v>
      </c>
      <c r="V9" s="287"/>
      <c r="W9" s="275">
        <f t="shared" si="2"/>
        <v>8</v>
      </c>
      <c r="X9" s="276">
        <v>8</v>
      </c>
    </row>
    <row r="10" spans="1:24" ht="15" customHeight="1" x14ac:dyDescent="0.25">
      <c r="A10" s="169" t="s">
        <v>46</v>
      </c>
      <c r="B10" s="170" t="s">
        <v>47</v>
      </c>
      <c r="C10" s="170" t="s">
        <v>338</v>
      </c>
      <c r="D10" s="170" t="s">
        <v>339</v>
      </c>
      <c r="E10" s="170" t="s">
        <v>241</v>
      </c>
      <c r="F10" s="170" t="s">
        <v>359</v>
      </c>
      <c r="G10" s="170" t="s">
        <v>340</v>
      </c>
      <c r="H10" s="170" t="s">
        <v>360</v>
      </c>
      <c r="I10" s="170" t="s">
        <v>361</v>
      </c>
      <c r="J10" s="243">
        <v>124.7</v>
      </c>
      <c r="K10" s="243">
        <v>117.5</v>
      </c>
      <c r="L10" s="243">
        <v>116.2</v>
      </c>
      <c r="M10" s="243">
        <v>114.3</v>
      </c>
      <c r="N10" s="243">
        <v>110.8</v>
      </c>
      <c r="O10" s="243">
        <v>107.2</v>
      </c>
      <c r="P10" s="243">
        <v>103.7</v>
      </c>
      <c r="Q10" s="243">
        <v>100.2</v>
      </c>
      <c r="R10" s="243">
        <f t="shared" si="0"/>
        <v>116.2</v>
      </c>
      <c r="S10" s="243">
        <v>100.2</v>
      </c>
      <c r="T10" s="253">
        <f t="shared" si="1"/>
        <v>-13.76936316695353</v>
      </c>
      <c r="U10" s="277">
        <v>9</v>
      </c>
      <c r="V10" s="282"/>
      <c r="W10" s="277">
        <f t="shared" si="2"/>
        <v>9</v>
      </c>
      <c r="X10" s="278">
        <v>9</v>
      </c>
    </row>
    <row r="11" spans="1:24" ht="15" customHeight="1" x14ac:dyDescent="0.25">
      <c r="A11" s="173"/>
      <c r="B11" s="174"/>
      <c r="C11" s="174"/>
      <c r="D11" s="174"/>
      <c r="E11" s="174"/>
      <c r="F11" s="174"/>
      <c r="G11" s="174"/>
      <c r="H11" s="174"/>
      <c r="I11" s="174"/>
      <c r="J11" s="174"/>
      <c r="K11" s="174"/>
      <c r="L11" s="174"/>
      <c r="M11" s="174"/>
      <c r="N11" s="174"/>
      <c r="O11" s="174"/>
      <c r="P11" s="174"/>
      <c r="Q11" s="174"/>
      <c r="R11" s="174"/>
      <c r="S11" s="174"/>
      <c r="T11" s="279"/>
      <c r="U11" s="280"/>
      <c r="V11" s="280"/>
      <c r="W11" s="280"/>
      <c r="X11" s="281"/>
    </row>
    <row r="12" spans="1:24" ht="75" customHeight="1" x14ac:dyDescent="0.25">
      <c r="A12" s="157" t="s">
        <v>37</v>
      </c>
      <c r="B12" s="158" t="s">
        <v>80</v>
      </c>
      <c r="C12" s="158" t="s">
        <v>110</v>
      </c>
      <c r="D12" s="158" t="s">
        <v>111</v>
      </c>
      <c r="E12" s="158" t="s">
        <v>112</v>
      </c>
      <c r="F12" s="158" t="s">
        <v>331</v>
      </c>
      <c r="G12" s="158" t="s">
        <v>332</v>
      </c>
      <c r="H12" s="158" t="s">
        <v>345</v>
      </c>
      <c r="I12" s="158" t="s">
        <v>346</v>
      </c>
      <c r="J12" s="158" t="s">
        <v>117</v>
      </c>
      <c r="K12" s="158" t="s">
        <v>347</v>
      </c>
      <c r="L12" s="158" t="s">
        <v>348</v>
      </c>
      <c r="M12" s="158" t="s">
        <v>120</v>
      </c>
      <c r="N12" s="158" t="s">
        <v>121</v>
      </c>
      <c r="O12" s="158" t="s">
        <v>122</v>
      </c>
      <c r="P12" s="158" t="s">
        <v>123</v>
      </c>
      <c r="Q12" s="158" t="s">
        <v>124</v>
      </c>
      <c r="R12" s="158" t="s">
        <v>125</v>
      </c>
      <c r="S12" s="158" t="s">
        <v>126</v>
      </c>
      <c r="T12" s="158" t="s">
        <v>127</v>
      </c>
      <c r="U12" s="158" t="s">
        <v>128</v>
      </c>
      <c r="V12" s="158" t="s">
        <v>129</v>
      </c>
      <c r="W12" s="158" t="s">
        <v>130</v>
      </c>
      <c r="X12" s="159" t="s">
        <v>131</v>
      </c>
    </row>
    <row r="13" spans="1:24" ht="15" customHeight="1" x14ac:dyDescent="0.25">
      <c r="A13" s="161" t="s">
        <v>65</v>
      </c>
      <c r="B13" s="162" t="s">
        <v>72</v>
      </c>
      <c r="C13" s="162" t="s">
        <v>338</v>
      </c>
      <c r="D13" s="162" t="s">
        <v>339</v>
      </c>
      <c r="E13" s="162" t="s">
        <v>241</v>
      </c>
      <c r="F13" s="162" t="s">
        <v>359</v>
      </c>
      <c r="G13" s="162" t="s">
        <v>73</v>
      </c>
      <c r="H13" s="162" t="s">
        <v>360</v>
      </c>
      <c r="I13" s="162" t="s">
        <v>361</v>
      </c>
      <c r="J13" s="236">
        <v>72.290000000000006</v>
      </c>
      <c r="K13" s="236">
        <v>70.5</v>
      </c>
      <c r="L13" s="236">
        <v>70.5</v>
      </c>
      <c r="M13" s="236">
        <v>67</v>
      </c>
      <c r="N13" s="236">
        <v>63.5</v>
      </c>
      <c r="O13" s="236">
        <v>60</v>
      </c>
      <c r="P13" s="236">
        <v>56.5</v>
      </c>
      <c r="Q13" s="236">
        <v>53.000000000000007</v>
      </c>
      <c r="R13" s="236">
        <f t="shared" ref="R13:R19" si="3">L13</f>
        <v>70.5</v>
      </c>
      <c r="S13" s="236">
        <v>53.000000000000007</v>
      </c>
      <c r="T13" s="249">
        <f t="shared" ref="T13:T19" si="4">(S13/R13-1)*100</f>
        <v>-24.822695035460985</v>
      </c>
      <c r="U13" s="273">
        <v>1</v>
      </c>
      <c r="V13" s="286"/>
      <c r="W13" s="273">
        <f t="shared" ref="W13:W19" si="5">U13+V13</f>
        <v>1</v>
      </c>
      <c r="X13" s="274">
        <v>1</v>
      </c>
    </row>
    <row r="14" spans="1:24" ht="15" customHeight="1" x14ac:dyDescent="0.25">
      <c r="A14" s="166" t="s">
        <v>65</v>
      </c>
      <c r="B14" s="155" t="s">
        <v>74</v>
      </c>
      <c r="C14" s="155" t="s">
        <v>338</v>
      </c>
      <c r="D14" s="155" t="s">
        <v>339</v>
      </c>
      <c r="E14" s="155" t="s">
        <v>241</v>
      </c>
      <c r="F14" s="155" t="s">
        <v>359</v>
      </c>
      <c r="G14" s="155" t="s">
        <v>342</v>
      </c>
      <c r="H14" s="155" t="s">
        <v>360</v>
      </c>
      <c r="I14" s="155" t="s">
        <v>361</v>
      </c>
      <c r="J14" s="239">
        <v>182.7</v>
      </c>
      <c r="K14" s="239">
        <v>177</v>
      </c>
      <c r="L14" s="239">
        <v>172</v>
      </c>
      <c r="M14" s="239">
        <v>170.1</v>
      </c>
      <c r="N14" s="239">
        <v>163.4</v>
      </c>
      <c r="O14" s="239">
        <v>156.30000000000001</v>
      </c>
      <c r="P14" s="239">
        <v>149.19999999999999</v>
      </c>
      <c r="Q14" s="239">
        <v>142.19999999999999</v>
      </c>
      <c r="R14" s="239">
        <f t="shared" si="3"/>
        <v>172</v>
      </c>
      <c r="S14" s="239">
        <v>142.19999999999999</v>
      </c>
      <c r="T14" s="251">
        <f t="shared" si="4"/>
        <v>-17.325581395348845</v>
      </c>
      <c r="U14" s="275">
        <v>2</v>
      </c>
      <c r="V14" s="287"/>
      <c r="W14" s="275">
        <f t="shared" si="5"/>
        <v>2</v>
      </c>
      <c r="X14" s="276">
        <v>2</v>
      </c>
    </row>
    <row r="15" spans="1:24" ht="15" customHeight="1" x14ac:dyDescent="0.25">
      <c r="A15" s="166" t="s">
        <v>65</v>
      </c>
      <c r="B15" s="155" t="s">
        <v>68</v>
      </c>
      <c r="C15" s="155" t="s">
        <v>338</v>
      </c>
      <c r="D15" s="155" t="s">
        <v>339</v>
      </c>
      <c r="E15" s="155" t="s">
        <v>241</v>
      </c>
      <c r="F15" s="155" t="s">
        <v>359</v>
      </c>
      <c r="G15" s="155" t="s">
        <v>340</v>
      </c>
      <c r="H15" s="155" t="s">
        <v>360</v>
      </c>
      <c r="I15" s="155" t="s">
        <v>361</v>
      </c>
      <c r="J15" s="239">
        <v>97.625968818062603</v>
      </c>
      <c r="K15" s="239">
        <v>96.635909353402894</v>
      </c>
      <c r="L15" s="239">
        <v>95.6458498887432</v>
      </c>
      <c r="M15" s="239">
        <v>94.181414365801402</v>
      </c>
      <c r="N15" s="239">
        <v>93.386162106194305</v>
      </c>
      <c r="O15" s="239">
        <v>89.358093924171101</v>
      </c>
      <c r="P15" s="239">
        <v>84.934248603713897</v>
      </c>
      <c r="Q15" s="239">
        <v>80.631488954532699</v>
      </c>
      <c r="R15" s="239">
        <f t="shared" si="3"/>
        <v>95.6458498887432</v>
      </c>
      <c r="S15" s="239">
        <v>80.631488954532699</v>
      </c>
      <c r="T15" s="251">
        <f t="shared" si="4"/>
        <v>-15.697869747276483</v>
      </c>
      <c r="U15" s="275">
        <v>3</v>
      </c>
      <c r="V15" s="287"/>
      <c r="W15" s="275">
        <f t="shared" si="5"/>
        <v>3</v>
      </c>
      <c r="X15" s="276">
        <v>3</v>
      </c>
    </row>
    <row r="16" spans="1:24" ht="15" customHeight="1" x14ac:dyDescent="0.25">
      <c r="A16" s="166" t="s">
        <v>65</v>
      </c>
      <c r="B16" s="155" t="s">
        <v>78</v>
      </c>
      <c r="C16" s="155" t="s">
        <v>338</v>
      </c>
      <c r="D16" s="155" t="s">
        <v>339</v>
      </c>
      <c r="E16" s="155" t="s">
        <v>241</v>
      </c>
      <c r="F16" s="155" t="s">
        <v>359</v>
      </c>
      <c r="G16" s="155" t="s">
        <v>340</v>
      </c>
      <c r="H16" s="155" t="s">
        <v>360</v>
      </c>
      <c r="I16" s="155" t="s">
        <v>361</v>
      </c>
      <c r="J16" s="239">
        <v>35</v>
      </c>
      <c r="K16" s="239">
        <v>35</v>
      </c>
      <c r="L16" s="239">
        <v>34.9</v>
      </c>
      <c r="M16" s="239">
        <v>33.799999999999997</v>
      </c>
      <c r="N16" s="239">
        <v>32.700000000000003</v>
      </c>
      <c r="O16" s="239">
        <v>31.6</v>
      </c>
      <c r="P16" s="239">
        <v>30.6</v>
      </c>
      <c r="Q16" s="239">
        <v>29.6</v>
      </c>
      <c r="R16" s="239">
        <f t="shared" si="3"/>
        <v>34.9</v>
      </c>
      <c r="S16" s="239">
        <v>29.6</v>
      </c>
      <c r="T16" s="251">
        <f t="shared" si="4"/>
        <v>-15.186246418338101</v>
      </c>
      <c r="U16" s="275">
        <v>4</v>
      </c>
      <c r="V16" s="287"/>
      <c r="W16" s="275">
        <f t="shared" si="5"/>
        <v>4</v>
      </c>
      <c r="X16" s="276">
        <v>4</v>
      </c>
    </row>
    <row r="17" spans="1:24" ht="15" customHeight="1" x14ac:dyDescent="0.25">
      <c r="A17" s="166" t="s">
        <v>65</v>
      </c>
      <c r="B17" s="155" t="s">
        <v>66</v>
      </c>
      <c r="C17" s="155" t="s">
        <v>338</v>
      </c>
      <c r="D17" s="155" t="s">
        <v>339</v>
      </c>
      <c r="E17" s="155" t="s">
        <v>241</v>
      </c>
      <c r="F17" s="155" t="s">
        <v>359</v>
      </c>
      <c r="G17" s="155" t="s">
        <v>71</v>
      </c>
      <c r="H17" s="155" t="s">
        <v>362</v>
      </c>
      <c r="I17" s="155" t="s">
        <v>361</v>
      </c>
      <c r="J17" s="239">
        <v>45</v>
      </c>
      <c r="K17" s="239">
        <v>44</v>
      </c>
      <c r="L17" s="239">
        <v>43</v>
      </c>
      <c r="M17" s="239">
        <v>42</v>
      </c>
      <c r="N17" s="239">
        <v>41</v>
      </c>
      <c r="O17" s="239">
        <v>39.5</v>
      </c>
      <c r="P17" s="239">
        <v>38</v>
      </c>
      <c r="Q17" s="239">
        <v>36.5</v>
      </c>
      <c r="R17" s="239">
        <f t="shared" si="3"/>
        <v>43</v>
      </c>
      <c r="S17" s="239">
        <v>36.5</v>
      </c>
      <c r="T17" s="251">
        <f t="shared" si="4"/>
        <v>-15.116279069767447</v>
      </c>
      <c r="U17" s="275">
        <v>5</v>
      </c>
      <c r="V17" s="287"/>
      <c r="W17" s="275">
        <f t="shared" si="5"/>
        <v>5</v>
      </c>
      <c r="X17" s="276">
        <v>5</v>
      </c>
    </row>
    <row r="18" spans="1:24" ht="15" customHeight="1" x14ac:dyDescent="0.25">
      <c r="A18" s="166" t="s">
        <v>65</v>
      </c>
      <c r="B18" s="155" t="s">
        <v>76</v>
      </c>
      <c r="C18" s="155" t="s">
        <v>338</v>
      </c>
      <c r="D18" s="155" t="s">
        <v>339</v>
      </c>
      <c r="E18" s="155" t="s">
        <v>241</v>
      </c>
      <c r="F18" s="155" t="s">
        <v>359</v>
      </c>
      <c r="G18" s="155" t="s">
        <v>340</v>
      </c>
      <c r="H18" s="155" t="s">
        <v>360</v>
      </c>
      <c r="I18" s="155" t="s">
        <v>361</v>
      </c>
      <c r="J18" s="239">
        <v>24.2</v>
      </c>
      <c r="K18" s="239">
        <v>24.1</v>
      </c>
      <c r="L18" s="239">
        <v>24</v>
      </c>
      <c r="M18" s="239">
        <v>23.3</v>
      </c>
      <c r="N18" s="239">
        <v>22.6</v>
      </c>
      <c r="O18" s="239">
        <v>21.8</v>
      </c>
      <c r="P18" s="239">
        <v>21.1</v>
      </c>
      <c r="Q18" s="239">
        <v>20.399999999999999</v>
      </c>
      <c r="R18" s="239">
        <f t="shared" si="3"/>
        <v>24</v>
      </c>
      <c r="S18" s="239">
        <v>20.399999999999999</v>
      </c>
      <c r="T18" s="251">
        <f t="shared" si="4"/>
        <v>-15.000000000000002</v>
      </c>
      <c r="U18" s="275">
        <v>6</v>
      </c>
      <c r="V18" s="287"/>
      <c r="W18" s="275">
        <f t="shared" si="5"/>
        <v>6</v>
      </c>
      <c r="X18" s="276">
        <v>6</v>
      </c>
    </row>
    <row r="19" spans="1:24" ht="15" customHeight="1" x14ac:dyDescent="0.25">
      <c r="A19" s="166" t="s">
        <v>65</v>
      </c>
      <c r="B19" s="155" t="s">
        <v>70</v>
      </c>
      <c r="C19" s="155" t="s">
        <v>338</v>
      </c>
      <c r="D19" s="155" t="s">
        <v>339</v>
      </c>
      <c r="E19" s="155" t="s">
        <v>241</v>
      </c>
      <c r="F19" s="155" t="s">
        <v>359</v>
      </c>
      <c r="G19" s="155" t="s">
        <v>340</v>
      </c>
      <c r="H19" s="155" t="s">
        <v>360</v>
      </c>
      <c r="I19" s="155" t="s">
        <v>361</v>
      </c>
      <c r="J19" s="239">
        <v>14.77</v>
      </c>
      <c r="K19" s="239">
        <v>13.5</v>
      </c>
      <c r="L19" s="239">
        <v>13.5</v>
      </c>
      <c r="M19" s="239">
        <v>13.1</v>
      </c>
      <c r="N19" s="239">
        <v>12.7</v>
      </c>
      <c r="O19" s="239">
        <v>12.3</v>
      </c>
      <c r="P19" s="239">
        <v>11.9</v>
      </c>
      <c r="Q19" s="239">
        <v>11.5</v>
      </c>
      <c r="R19" s="239">
        <f t="shared" si="3"/>
        <v>13.5</v>
      </c>
      <c r="S19" s="239">
        <v>11.5</v>
      </c>
      <c r="T19" s="251">
        <f t="shared" si="4"/>
        <v>-14.814814814814813</v>
      </c>
      <c r="U19" s="275">
        <v>7</v>
      </c>
      <c r="V19" s="287"/>
      <c r="W19" s="275">
        <f t="shared" si="5"/>
        <v>7</v>
      </c>
      <c r="X19" s="276">
        <v>7</v>
      </c>
    </row>
    <row r="20" spans="1:24" ht="15" customHeight="1" x14ac:dyDescent="0.25">
      <c r="A20" s="259"/>
      <c r="B20" s="260"/>
      <c r="C20" s="260"/>
      <c r="D20" s="260"/>
      <c r="E20" s="260"/>
      <c r="F20" s="260"/>
      <c r="G20" s="260"/>
      <c r="H20" s="260"/>
      <c r="I20" s="260"/>
      <c r="J20" s="260"/>
      <c r="K20" s="260"/>
      <c r="L20" s="260"/>
      <c r="M20" s="260"/>
      <c r="N20" s="260"/>
      <c r="O20" s="260"/>
      <c r="P20" s="260"/>
      <c r="Q20" s="260"/>
      <c r="R20" s="260"/>
      <c r="S20" s="260"/>
      <c r="T20" s="253"/>
      <c r="U20" s="282"/>
      <c r="V20" s="282"/>
      <c r="W20" s="282"/>
      <c r="X20" s="283"/>
    </row>
    <row r="21" spans="1:24" ht="15" customHeight="1" x14ac:dyDescent="0.25">
      <c r="A21" s="245"/>
      <c r="B21" s="216"/>
      <c r="C21" s="216"/>
      <c r="D21" s="216"/>
      <c r="E21" s="216"/>
      <c r="F21" s="216"/>
      <c r="G21" s="216"/>
      <c r="H21" s="216"/>
      <c r="I21" s="216"/>
      <c r="J21" s="216"/>
      <c r="K21" s="216"/>
      <c r="L21" s="216"/>
      <c r="M21" s="216"/>
      <c r="N21" s="216"/>
      <c r="O21" s="216"/>
      <c r="P21" s="216"/>
      <c r="Q21" s="216"/>
      <c r="R21" s="216"/>
      <c r="S21" s="216"/>
      <c r="T21" s="216"/>
      <c r="U21" s="216"/>
      <c r="V21" s="216"/>
      <c r="W21" s="216"/>
      <c r="X21" s="217"/>
    </row>
    <row r="22" spans="1:24" ht="15" customHeight="1" x14ac:dyDescent="0.25">
      <c r="A22" s="76"/>
      <c r="B22" s="41"/>
      <c r="C22" s="41"/>
      <c r="D22" s="41"/>
      <c r="E22" s="41"/>
      <c r="F22" s="41"/>
      <c r="G22" s="41"/>
      <c r="H22" s="41"/>
      <c r="I22" s="41"/>
      <c r="J22" s="41"/>
      <c r="K22" s="41"/>
      <c r="L22" s="41"/>
      <c r="M22" s="41"/>
      <c r="N22" s="41"/>
      <c r="O22" s="41"/>
      <c r="P22" s="41"/>
      <c r="Q22" s="41"/>
      <c r="R22" s="41"/>
      <c r="S22" s="41"/>
      <c r="T22" s="41"/>
      <c r="U22" s="41"/>
      <c r="V22" s="41"/>
      <c r="W22" s="41"/>
      <c r="X22" s="42"/>
    </row>
    <row r="23" spans="1:24" ht="15" customHeight="1" x14ac:dyDescent="0.25">
      <c r="A23" s="220" t="s">
        <v>15</v>
      </c>
      <c r="B23" s="41"/>
      <c r="C23" s="41"/>
      <c r="D23" s="41"/>
      <c r="E23" s="41"/>
      <c r="F23" s="41"/>
      <c r="G23" s="41"/>
      <c r="H23" s="41"/>
      <c r="I23" s="41"/>
      <c r="J23" s="177"/>
      <c r="K23" s="177"/>
      <c r="L23" s="177"/>
      <c r="M23" s="177"/>
      <c r="N23" s="177"/>
      <c r="O23" s="177"/>
      <c r="P23" s="177"/>
      <c r="Q23" s="177"/>
      <c r="R23" s="177"/>
      <c r="S23" s="177"/>
      <c r="T23" s="41"/>
      <c r="U23" s="41"/>
      <c r="V23" s="41"/>
      <c r="W23" s="41"/>
      <c r="X23" s="42"/>
    </row>
    <row r="24" spans="1:24" ht="15" customHeight="1" x14ac:dyDescent="0.25">
      <c r="A24" s="221" t="s">
        <v>363</v>
      </c>
      <c r="B24" s="118"/>
      <c r="C24" s="118"/>
      <c r="D24" s="118"/>
      <c r="E24" s="118"/>
      <c r="F24" s="118"/>
      <c r="G24" s="118"/>
      <c r="H24" s="118"/>
      <c r="I24" s="118"/>
      <c r="J24" s="118"/>
      <c r="K24" s="118"/>
      <c r="L24" s="118"/>
      <c r="M24" s="118"/>
      <c r="N24" s="118"/>
      <c r="O24" s="118"/>
      <c r="P24" s="118"/>
      <c r="Q24" s="118"/>
      <c r="R24" s="118"/>
      <c r="S24" s="118"/>
      <c r="T24" s="118"/>
      <c r="U24" s="118"/>
      <c r="V24" s="118"/>
      <c r="W24" s="118"/>
      <c r="X24" s="119"/>
    </row>
  </sheetData>
  <pageMargins left="0.7" right="0.7" top="0.75" bottom="0.75" header="0.3" footer="0.3"/>
  <pageSetup orientation="portrait"/>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14.140625" defaultRowHeight="15" customHeight="1" x14ac:dyDescent="0.25"/>
  <cols>
    <col min="1" max="256" width="14.140625" style="288" customWidth="1"/>
  </cols>
  <sheetData>
    <row r="1" spans="1:5" ht="45" customHeight="1" x14ac:dyDescent="0.25">
      <c r="A1" s="157" t="s">
        <v>37</v>
      </c>
      <c r="B1" s="158" t="s">
        <v>80</v>
      </c>
      <c r="C1" s="158" t="s">
        <v>365</v>
      </c>
      <c r="D1" s="158" t="s">
        <v>87</v>
      </c>
      <c r="E1" s="159" t="s">
        <v>212</v>
      </c>
    </row>
    <row r="2" spans="1:5" ht="15" customHeight="1" x14ac:dyDescent="0.25">
      <c r="A2" s="161" t="s">
        <v>46</v>
      </c>
      <c r="B2" s="162" t="s">
        <v>51</v>
      </c>
      <c r="C2" s="163">
        <f>IFERROR(INDEX('Risk of severe restrictions'!$X$2:$X$20,MATCH($B2,'Risk of severe restrictions'!$B$2:$B$20,0),1),"")</f>
        <v>3.5</v>
      </c>
      <c r="D2" s="223">
        <f t="shared" ref="D2:D10" si="0">IFERROR(SUM(C2:C2)/COUNT(C2:C2),"")</f>
        <v>3.5</v>
      </c>
      <c r="E2" s="164">
        <v>3.5</v>
      </c>
    </row>
    <row r="3" spans="1:5" ht="15" customHeight="1" x14ac:dyDescent="0.25">
      <c r="A3" s="166" t="s">
        <v>46</v>
      </c>
      <c r="B3" s="155" t="s">
        <v>49</v>
      </c>
      <c r="C3" s="167">
        <f>IFERROR(INDEX('Risk of severe restrictions'!$X$2:$X$20,MATCH($B3,'Risk of severe restrictions'!$B$2:$B$20,0),1),"")</f>
        <v>3.5</v>
      </c>
      <c r="D3" s="224">
        <f t="shared" si="0"/>
        <v>3.5</v>
      </c>
      <c r="E3" s="168">
        <v>3.5</v>
      </c>
    </row>
    <row r="4" spans="1:5" ht="15" customHeight="1" x14ac:dyDescent="0.25">
      <c r="A4" s="166" t="s">
        <v>46</v>
      </c>
      <c r="B4" s="155" t="s">
        <v>47</v>
      </c>
      <c r="C4" s="167">
        <f>IFERROR(INDEX('Risk of severe restrictions'!$X$2:$X$20,MATCH($B4,'Risk of severe restrictions'!$B$2:$B$20,0),1),"")</f>
        <v>3.5</v>
      </c>
      <c r="D4" s="224">
        <f t="shared" si="0"/>
        <v>3.5</v>
      </c>
      <c r="E4" s="168">
        <v>3.5</v>
      </c>
    </row>
    <row r="5" spans="1:5" ht="15" customHeight="1" x14ac:dyDescent="0.25">
      <c r="A5" s="166" t="s">
        <v>46</v>
      </c>
      <c r="B5" s="155" t="s">
        <v>59</v>
      </c>
      <c r="C5" s="167">
        <f>IFERROR(INDEX('Risk of severe restrictions'!$X$2:$X$20,MATCH($B5,'Risk of severe restrictions'!$B$2:$B$20,0),1),"")</f>
        <v>3.5</v>
      </c>
      <c r="D5" s="224">
        <f t="shared" si="0"/>
        <v>3.5</v>
      </c>
      <c r="E5" s="168">
        <v>3.5</v>
      </c>
    </row>
    <row r="6" spans="1:5" ht="15" customHeight="1" x14ac:dyDescent="0.25">
      <c r="A6" s="166" t="s">
        <v>46</v>
      </c>
      <c r="B6" s="155" t="s">
        <v>55</v>
      </c>
      <c r="C6" s="167">
        <f>IFERROR(INDEX('Risk of severe restrictions'!$X$2:$X$20,MATCH($B6,'Risk of severe restrictions'!$B$2:$B$20,0),1),"")</f>
        <v>3.5</v>
      </c>
      <c r="D6" s="224">
        <f t="shared" si="0"/>
        <v>3.5</v>
      </c>
      <c r="E6" s="168">
        <v>3.5</v>
      </c>
    </row>
    <row r="7" spans="1:5" ht="15" customHeight="1" x14ac:dyDescent="0.25">
      <c r="A7" s="166" t="s">
        <v>46</v>
      </c>
      <c r="B7" s="155" t="s">
        <v>53</v>
      </c>
      <c r="C7" s="167">
        <f>IFERROR(INDEX('Risk of severe restrictions'!$X$2:$X$20,MATCH($B7,'Risk of severe restrictions'!$B$2:$B$20,0),1),"")</f>
        <v>3.5</v>
      </c>
      <c r="D7" s="224">
        <f t="shared" si="0"/>
        <v>3.5</v>
      </c>
      <c r="E7" s="168">
        <v>3.5</v>
      </c>
    </row>
    <row r="8" spans="1:5" ht="15" customHeight="1" x14ac:dyDescent="0.25">
      <c r="A8" s="166" t="s">
        <v>46</v>
      </c>
      <c r="B8" s="155" t="s">
        <v>63</v>
      </c>
      <c r="C8" s="167">
        <f>IFERROR(INDEX('Risk of severe restrictions'!$X$2:$X$20,MATCH($B8,'Risk of severe restrictions'!$B$2:$B$20,0),1),"")</f>
        <v>7</v>
      </c>
      <c r="D8" s="224">
        <f t="shared" si="0"/>
        <v>7</v>
      </c>
      <c r="E8" s="168">
        <v>7</v>
      </c>
    </row>
    <row r="9" spans="1:5" ht="15" customHeight="1" x14ac:dyDescent="0.25">
      <c r="A9" s="166" t="s">
        <v>46</v>
      </c>
      <c r="B9" s="155" t="s">
        <v>57</v>
      </c>
      <c r="C9" s="167">
        <f>IFERROR(INDEX('Risk of severe restrictions'!$X$2:$X$20,MATCH($B9,'Risk of severe restrictions'!$B$2:$B$20,0),1),"")</f>
        <v>8</v>
      </c>
      <c r="D9" s="224">
        <f t="shared" si="0"/>
        <v>8</v>
      </c>
      <c r="E9" s="168">
        <v>8</v>
      </c>
    </row>
    <row r="10" spans="1:5" ht="15" customHeight="1" x14ac:dyDescent="0.25">
      <c r="A10" s="169" t="s">
        <v>46</v>
      </c>
      <c r="B10" s="170" t="s">
        <v>61</v>
      </c>
      <c r="C10" s="171">
        <f>IFERROR(INDEX('Risk of severe restrictions'!$X$2:$X$20,MATCH($B10,'Risk of severe restrictions'!$B$2:$B$20,0),1),"")</f>
        <v>9</v>
      </c>
      <c r="D10" s="225">
        <f t="shared" si="0"/>
        <v>9</v>
      </c>
      <c r="E10" s="172">
        <v>9</v>
      </c>
    </row>
    <row r="11" spans="1:5" ht="15" customHeight="1" x14ac:dyDescent="0.25">
      <c r="A11" s="173"/>
      <c r="B11" s="174"/>
      <c r="C11" s="175"/>
      <c r="D11" s="266"/>
      <c r="E11" s="227"/>
    </row>
    <row r="12" spans="1:5" ht="45" customHeight="1" x14ac:dyDescent="0.25">
      <c r="A12" s="157" t="s">
        <v>37</v>
      </c>
      <c r="B12" s="158" t="s">
        <v>80</v>
      </c>
      <c r="C12" s="158" t="s">
        <v>365</v>
      </c>
      <c r="D12" s="158" t="s">
        <v>87</v>
      </c>
      <c r="E12" s="159" t="s">
        <v>212</v>
      </c>
    </row>
    <row r="13" spans="1:5" ht="15" customHeight="1" x14ac:dyDescent="0.25">
      <c r="A13" s="161" t="s">
        <v>65</v>
      </c>
      <c r="B13" s="162" t="s">
        <v>66</v>
      </c>
      <c r="C13" s="163">
        <f>IFERROR(INDEX('Risk of severe restrictions'!$X$2:$X$20,MATCH($B13,'Risk of severe restrictions'!$B$2:$B$20,0),1),"")</f>
        <v>3.5</v>
      </c>
      <c r="D13" s="223">
        <f>IFERROR(SUM(C13:C13)/COUNT(C13:C13),"")</f>
        <v>3.5</v>
      </c>
      <c r="E13" s="164">
        <v>3.5</v>
      </c>
    </row>
    <row r="14" spans="1:5" ht="15" customHeight="1" x14ac:dyDescent="0.25">
      <c r="A14" s="166" t="s">
        <v>65</v>
      </c>
      <c r="B14" s="155" t="s">
        <v>78</v>
      </c>
      <c r="C14" s="167">
        <f>IFERROR(INDEX('Risk of severe restrictions'!$X$2:$X$20,MATCH($B14,'Risk of severe restrictions'!$B$2:$B$20,0),1),"")</f>
        <v>3.5</v>
      </c>
      <c r="D14" s="224">
        <f>IFERROR(SUM(C14:C14)/COUNT(C14:C14),"")</f>
        <v>3.5</v>
      </c>
      <c r="E14" s="168">
        <v>3.5</v>
      </c>
    </row>
    <row r="15" spans="1:5" ht="15" customHeight="1" x14ac:dyDescent="0.25">
      <c r="A15" s="166" t="s">
        <v>65</v>
      </c>
      <c r="B15" s="155" t="s">
        <v>76</v>
      </c>
      <c r="C15" s="167">
        <f>IFERROR(INDEX('Risk of severe restrictions'!$X$2:$X$20,MATCH($B15,'Risk of severe restrictions'!$B$2:$B$20,0),1),"")</f>
        <v>3.5</v>
      </c>
      <c r="D15" s="224">
        <f>IFERROR(SUM(C15:C15)/COUNT(C15:C15),"")</f>
        <v>3.5</v>
      </c>
      <c r="E15" s="168">
        <v>3.5</v>
      </c>
    </row>
    <row r="16" spans="1:5" ht="15" customHeight="1" x14ac:dyDescent="0.25">
      <c r="A16" s="166" t="s">
        <v>65</v>
      </c>
      <c r="B16" s="155" t="s">
        <v>68</v>
      </c>
      <c r="C16" s="167">
        <f>IFERROR(INDEX('Risk of severe restrictions'!$X$2:$X$20,MATCH($B16,'Risk of severe restrictions'!$B$2:$B$20,0),1),"")</f>
        <v>3.5</v>
      </c>
      <c r="D16" s="224">
        <f>IFERROR(SUM(C16:C16)/COUNT(C16:C16),"")</f>
        <v>3.5</v>
      </c>
      <c r="E16" s="168">
        <v>3.5</v>
      </c>
    </row>
    <row r="17" spans="1:5" ht="15" customHeight="1" x14ac:dyDescent="0.25">
      <c r="A17" s="176"/>
      <c r="B17" s="177"/>
      <c r="C17" s="41"/>
      <c r="D17" s="224"/>
      <c r="E17" s="178"/>
    </row>
    <row r="18" spans="1:5" ht="15" customHeight="1" x14ac:dyDescent="0.25">
      <c r="A18" s="166" t="s">
        <v>65</v>
      </c>
      <c r="B18" s="155" t="s">
        <v>72</v>
      </c>
      <c r="C18" s="167">
        <f>IFERROR(INDEX('Risk of severe restrictions'!$X$2:$X$20,MATCH($B18,'Risk of severe restrictions'!$B$2:$B$20,0),1),"")</f>
        <v>3.5</v>
      </c>
      <c r="D18" s="224">
        <f>IFERROR(SUM(C18:C18)/COUNT(C18:C18),"")</f>
        <v>3.5</v>
      </c>
      <c r="E18" s="168">
        <v>3.5</v>
      </c>
    </row>
    <row r="19" spans="1:5" ht="15" customHeight="1" x14ac:dyDescent="0.25">
      <c r="A19" s="166" t="s">
        <v>65</v>
      </c>
      <c r="B19" s="155" t="s">
        <v>70</v>
      </c>
      <c r="C19" s="167">
        <f>IFERROR(INDEX('Risk of severe restrictions'!$X$2:$X$20,MATCH($B19,'Risk of severe restrictions'!$B$2:$B$20,0),1),"")</f>
        <v>3.5</v>
      </c>
      <c r="D19" s="224">
        <f>IFERROR(SUM(C19:C19)/COUNT(C19:C19),"")</f>
        <v>3.5</v>
      </c>
      <c r="E19" s="168">
        <v>3.5</v>
      </c>
    </row>
    <row r="20" spans="1:5" ht="15" customHeight="1" x14ac:dyDescent="0.25">
      <c r="A20" s="169" t="s">
        <v>65</v>
      </c>
      <c r="B20" s="170" t="s">
        <v>74</v>
      </c>
      <c r="C20" s="171">
        <f>IFERROR(INDEX('Risk of severe restrictions'!$X$2:$X$20,MATCH($B20,'Risk of severe restrictions'!$B$2:$B$20,0),1),"")</f>
        <v>7</v>
      </c>
      <c r="D20" s="225">
        <f>IFERROR(SUM(C20:C20)/COUNT(C20:C20),"")</f>
        <v>7</v>
      </c>
      <c r="E20" s="172">
        <v>7</v>
      </c>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showGridLines="0" workbookViewId="0"/>
  </sheetViews>
  <sheetFormatPr defaultColWidth="9.140625" defaultRowHeight="15" customHeight="1" x14ac:dyDescent="0.25"/>
  <cols>
    <col min="1" max="1" width="70.85546875" style="5" customWidth="1"/>
    <col min="2" max="2" width="29" style="5" customWidth="1"/>
    <col min="3" max="3" width="34.42578125" style="5" customWidth="1"/>
    <col min="4" max="4" width="179.140625" style="5" customWidth="1"/>
    <col min="5" max="5" width="31.42578125" style="5" customWidth="1"/>
    <col min="6" max="256" width="9.140625" style="5" customWidth="1"/>
  </cols>
  <sheetData>
    <row r="1" spans="1:5" ht="18.75" customHeight="1" x14ac:dyDescent="0.25">
      <c r="A1" s="6" t="s">
        <v>6</v>
      </c>
      <c r="B1" s="7"/>
      <c r="C1" s="7"/>
      <c r="D1" s="7"/>
      <c r="E1" s="8"/>
    </row>
    <row r="2" spans="1:5" ht="15" customHeight="1" x14ac:dyDescent="0.25">
      <c r="A2" s="9" t="s">
        <v>7</v>
      </c>
      <c r="B2" s="10"/>
      <c r="C2" s="10"/>
      <c r="D2" s="11"/>
      <c r="E2" s="12"/>
    </row>
    <row r="3" spans="1:5" ht="15" customHeight="1" x14ac:dyDescent="0.25">
      <c r="A3" s="9" t="s">
        <v>8</v>
      </c>
      <c r="B3" s="10"/>
      <c r="C3" s="10"/>
      <c r="D3" s="11"/>
      <c r="E3" s="12"/>
    </row>
    <row r="4" spans="1:5" ht="15" customHeight="1" x14ac:dyDescent="0.25">
      <c r="A4" s="9" t="s">
        <v>9</v>
      </c>
      <c r="B4" s="10"/>
      <c r="C4" s="10"/>
      <c r="D4" s="11"/>
      <c r="E4" s="12"/>
    </row>
    <row r="5" spans="1:5" ht="15" customHeight="1" x14ac:dyDescent="0.25">
      <c r="A5" s="9" t="s">
        <v>10</v>
      </c>
      <c r="B5" s="10"/>
      <c r="C5" s="10"/>
      <c r="D5" s="11"/>
      <c r="E5" s="12"/>
    </row>
    <row r="6" spans="1:5" ht="15" customHeight="1" x14ac:dyDescent="0.25">
      <c r="A6" s="9" t="s">
        <v>11</v>
      </c>
      <c r="B6" s="10"/>
      <c r="C6" s="10"/>
      <c r="D6" s="11"/>
      <c r="E6" s="12"/>
    </row>
    <row r="7" spans="1:5" ht="15" customHeight="1" x14ac:dyDescent="0.25">
      <c r="A7" s="13"/>
      <c r="B7" s="10"/>
      <c r="C7" s="10"/>
      <c r="D7" s="11"/>
      <c r="E7" s="12"/>
    </row>
    <row r="8" spans="1:5" ht="15" customHeight="1" x14ac:dyDescent="0.25">
      <c r="A8" s="14" t="s">
        <v>12</v>
      </c>
      <c r="B8" s="15" t="s">
        <v>13</v>
      </c>
      <c r="C8" s="15" t="s">
        <v>14</v>
      </c>
      <c r="D8" s="15" t="s">
        <v>15</v>
      </c>
      <c r="E8" s="12"/>
    </row>
    <row r="9" spans="1:5" ht="15" customHeight="1" x14ac:dyDescent="0.25">
      <c r="A9" s="9" t="s">
        <v>16</v>
      </c>
      <c r="B9" s="16" t="s">
        <v>17</v>
      </c>
      <c r="C9" s="16" t="s">
        <v>17</v>
      </c>
      <c r="D9" s="11"/>
      <c r="E9" s="12"/>
    </row>
    <row r="10" spans="1:5" ht="15.95" customHeight="1" x14ac:dyDescent="0.25">
      <c r="A10" s="9" t="s">
        <v>18</v>
      </c>
      <c r="B10" s="16" t="s">
        <v>17</v>
      </c>
      <c r="C10" s="16" t="s">
        <v>17</v>
      </c>
      <c r="D10" s="17" t="s">
        <v>19</v>
      </c>
      <c r="E10" s="12"/>
    </row>
    <row r="11" spans="1:5" ht="15.95" customHeight="1" x14ac:dyDescent="0.25">
      <c r="A11" s="9" t="s">
        <v>20</v>
      </c>
      <c r="B11" s="16" t="s">
        <v>17</v>
      </c>
      <c r="C11" s="16" t="s">
        <v>17</v>
      </c>
      <c r="D11" s="17" t="s">
        <v>21</v>
      </c>
      <c r="E11" s="12"/>
    </row>
    <row r="12" spans="1:5" ht="15.95" customHeight="1" x14ac:dyDescent="0.25">
      <c r="A12" s="9" t="s">
        <v>22</v>
      </c>
      <c r="B12" s="16" t="s">
        <v>17</v>
      </c>
      <c r="C12" s="16" t="s">
        <v>17</v>
      </c>
      <c r="D12" s="17" t="s">
        <v>23</v>
      </c>
      <c r="E12" s="12"/>
    </row>
    <row r="13" spans="1:5" ht="15.95" customHeight="1" x14ac:dyDescent="0.25">
      <c r="A13" s="9" t="s">
        <v>24</v>
      </c>
      <c r="B13" s="16" t="s">
        <v>17</v>
      </c>
      <c r="C13" s="16" t="s">
        <v>17</v>
      </c>
      <c r="D13" s="17" t="s">
        <v>25</v>
      </c>
      <c r="E13" s="12"/>
    </row>
    <row r="14" spans="1:5" ht="15.95" customHeight="1" x14ac:dyDescent="0.25">
      <c r="A14" s="9" t="s">
        <v>26</v>
      </c>
      <c r="B14" s="16" t="s">
        <v>27</v>
      </c>
      <c r="C14" s="16" t="s">
        <v>27</v>
      </c>
      <c r="D14" s="17" t="s">
        <v>28</v>
      </c>
      <c r="E14" s="12"/>
    </row>
    <row r="15" spans="1:5" ht="15" customHeight="1" x14ac:dyDescent="0.25">
      <c r="A15" s="9" t="s">
        <v>29</v>
      </c>
      <c r="B15" s="16" t="s">
        <v>17</v>
      </c>
      <c r="C15" s="16" t="s">
        <v>17</v>
      </c>
      <c r="D15" s="11"/>
      <c r="E15" s="12"/>
    </row>
    <row r="16" spans="1:5" ht="15.95" customHeight="1" x14ac:dyDescent="0.25">
      <c r="A16" s="9" t="s">
        <v>30</v>
      </c>
      <c r="B16" s="16" t="s">
        <v>17</v>
      </c>
      <c r="C16" s="16" t="s">
        <v>17</v>
      </c>
      <c r="D16" s="17" t="s">
        <v>31</v>
      </c>
      <c r="E16" s="12"/>
    </row>
    <row r="17" spans="1:5" ht="15" customHeight="1" x14ac:dyDescent="0.25">
      <c r="A17" s="18"/>
      <c r="B17" s="11"/>
      <c r="C17" s="11"/>
      <c r="D17" s="11"/>
      <c r="E17" s="12"/>
    </row>
    <row r="18" spans="1:5" ht="15" customHeight="1" x14ac:dyDescent="0.25">
      <c r="A18" s="18"/>
      <c r="B18" s="11"/>
      <c r="C18" s="11"/>
      <c r="D18" s="11"/>
      <c r="E18" s="12"/>
    </row>
    <row r="19" spans="1:5" ht="15" customHeight="1" x14ac:dyDescent="0.25">
      <c r="A19" s="18"/>
      <c r="B19" s="11"/>
      <c r="C19" s="11"/>
      <c r="D19" s="11"/>
      <c r="E19" s="12"/>
    </row>
    <row r="20" spans="1:5" ht="15" customHeight="1" x14ac:dyDescent="0.25">
      <c r="A20" s="18"/>
      <c r="B20" s="11"/>
      <c r="C20" s="11"/>
      <c r="D20" s="11"/>
      <c r="E20" s="12"/>
    </row>
    <row r="21" spans="1:5" ht="15" customHeight="1" x14ac:dyDescent="0.25">
      <c r="A21" s="19" t="s">
        <v>32</v>
      </c>
      <c r="B21" s="11"/>
      <c r="C21" s="11"/>
      <c r="D21" s="11"/>
      <c r="E21" s="12"/>
    </row>
    <row r="22" spans="1:5" ht="15.95" customHeight="1" x14ac:dyDescent="0.25">
      <c r="A22" s="20" t="s">
        <v>33</v>
      </c>
      <c r="B22" s="11"/>
      <c r="C22" s="11"/>
      <c r="D22" s="11"/>
      <c r="E22" s="12"/>
    </row>
    <row r="23" spans="1:5" ht="15.95" customHeight="1" x14ac:dyDescent="0.25">
      <c r="A23" s="20" t="s">
        <v>34</v>
      </c>
      <c r="B23" s="11"/>
      <c r="C23" s="11"/>
      <c r="D23" s="11"/>
      <c r="E23" s="12"/>
    </row>
    <row r="24" spans="1:5" ht="15" customHeight="1" x14ac:dyDescent="0.25">
      <c r="A24" s="18"/>
      <c r="B24" s="11"/>
      <c r="C24" s="11"/>
      <c r="D24" s="11"/>
      <c r="E24" s="12"/>
    </row>
    <row r="25" spans="1:5" ht="15.95" customHeight="1" x14ac:dyDescent="0.25">
      <c r="A25" s="21" t="s">
        <v>35</v>
      </c>
      <c r="B25" s="22"/>
      <c r="C25" s="22"/>
      <c r="D25" s="22"/>
      <c r="E25" s="23"/>
    </row>
  </sheetData>
  <pageMargins left="0.7" right="0.7" top="0.75" bottom="0.75" header="0.3" footer="0.3"/>
  <pageSetup orientation="portrait"/>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workbookViewId="0"/>
  </sheetViews>
  <sheetFormatPr defaultColWidth="9.140625" defaultRowHeight="15" customHeight="1" x14ac:dyDescent="0.25"/>
  <cols>
    <col min="1" max="6" width="9.140625" style="289" customWidth="1"/>
    <col min="7" max="7" width="19.85546875" style="289" customWidth="1"/>
    <col min="8" max="8" width="9.140625" style="289" customWidth="1"/>
    <col min="9" max="9" width="91.28515625" style="289" customWidth="1"/>
    <col min="10" max="19" width="9.140625" style="289" customWidth="1"/>
    <col min="20" max="20" width="18.140625" style="289" customWidth="1"/>
    <col min="21" max="22" width="9.140625" style="289" customWidth="1"/>
    <col min="23" max="23" width="10.140625" style="289" customWidth="1"/>
    <col min="24" max="24" width="10" style="289" customWidth="1"/>
    <col min="25" max="256" width="9.140625" style="289" customWidth="1"/>
  </cols>
  <sheetData>
    <row r="1" spans="1:24" ht="45" customHeight="1" x14ac:dyDescent="0.25">
      <c r="A1" s="232" t="s">
        <v>37</v>
      </c>
      <c r="B1" s="233" t="s">
        <v>80</v>
      </c>
      <c r="C1" s="233" t="s">
        <v>110</v>
      </c>
      <c r="D1" s="233" t="s">
        <v>111</v>
      </c>
      <c r="E1" s="233" t="s">
        <v>112</v>
      </c>
      <c r="F1" s="233" t="s">
        <v>113</v>
      </c>
      <c r="G1" s="233" t="s">
        <v>114</v>
      </c>
      <c r="H1" s="233" t="s">
        <v>115</v>
      </c>
      <c r="I1" s="233" t="s">
        <v>116</v>
      </c>
      <c r="J1" s="233" t="s">
        <v>117</v>
      </c>
      <c r="K1" s="234" t="s">
        <v>118</v>
      </c>
      <c r="L1" s="234" t="s">
        <v>119</v>
      </c>
      <c r="M1" s="233" t="s">
        <v>120</v>
      </c>
      <c r="N1" s="233" t="s">
        <v>121</v>
      </c>
      <c r="O1" s="233" t="s">
        <v>122</v>
      </c>
      <c r="P1" s="233" t="s">
        <v>123</v>
      </c>
      <c r="Q1" s="233" t="s">
        <v>124</v>
      </c>
      <c r="R1" s="233" t="s">
        <v>125</v>
      </c>
      <c r="S1" s="233" t="s">
        <v>126</v>
      </c>
      <c r="T1" s="233" t="s">
        <v>127</v>
      </c>
      <c r="U1" s="158" t="s">
        <v>128</v>
      </c>
      <c r="V1" s="158" t="s">
        <v>129</v>
      </c>
      <c r="W1" s="158" t="s">
        <v>130</v>
      </c>
      <c r="X1" s="159" t="s">
        <v>131</v>
      </c>
    </row>
    <row r="2" spans="1:24" ht="15" customHeight="1" x14ac:dyDescent="0.25">
      <c r="A2" s="235" t="s">
        <v>46</v>
      </c>
      <c r="B2" s="215" t="s">
        <v>51</v>
      </c>
      <c r="C2" s="215" t="s">
        <v>367</v>
      </c>
      <c r="D2" s="215" t="s">
        <v>368</v>
      </c>
      <c r="E2" s="215" t="s">
        <v>215</v>
      </c>
      <c r="F2" s="215" t="s">
        <v>369</v>
      </c>
      <c r="G2" s="215" t="s">
        <v>367</v>
      </c>
      <c r="H2" s="215" t="s">
        <v>218</v>
      </c>
      <c r="I2" s="215" t="s">
        <v>370</v>
      </c>
      <c r="J2" s="163">
        <v>0</v>
      </c>
      <c r="K2" s="163">
        <v>0</v>
      </c>
      <c r="L2" s="163">
        <v>0</v>
      </c>
      <c r="M2" s="163">
        <v>0</v>
      </c>
      <c r="N2" s="163">
        <v>0</v>
      </c>
      <c r="O2" s="163">
        <v>0</v>
      </c>
      <c r="P2" s="163">
        <v>0</v>
      </c>
      <c r="Q2" s="163">
        <v>0</v>
      </c>
      <c r="R2" s="163">
        <f t="shared" ref="R2:R10" si="0">L2</f>
        <v>0</v>
      </c>
      <c r="S2" s="163">
        <v>0</v>
      </c>
      <c r="T2" s="162" t="str">
        <f t="shared" ref="T2:T10" si="1">IF(S2-R2=0,"",S2-R2)</f>
        <v/>
      </c>
      <c r="U2" s="273">
        <v>0</v>
      </c>
      <c r="V2" s="273">
        <v>4</v>
      </c>
      <c r="W2" s="273">
        <f t="shared" ref="W2:W10" si="2">U2+V2</f>
        <v>4</v>
      </c>
      <c r="X2" s="274">
        <v>3.5</v>
      </c>
    </row>
    <row r="3" spans="1:24" ht="15" customHeight="1" x14ac:dyDescent="0.25">
      <c r="A3" s="238" t="s">
        <v>46</v>
      </c>
      <c r="B3" s="100" t="s">
        <v>49</v>
      </c>
      <c r="C3" s="100" t="s">
        <v>367</v>
      </c>
      <c r="D3" s="100" t="s">
        <v>368</v>
      </c>
      <c r="E3" s="100" t="s">
        <v>215</v>
      </c>
      <c r="F3" s="100" t="s">
        <v>371</v>
      </c>
      <c r="G3" s="100" t="s">
        <v>367</v>
      </c>
      <c r="H3" s="100" t="s">
        <v>218</v>
      </c>
      <c r="I3" s="100" t="s">
        <v>372</v>
      </c>
      <c r="J3" s="41"/>
      <c r="K3" s="41"/>
      <c r="L3" s="41"/>
      <c r="M3" s="167">
        <v>0</v>
      </c>
      <c r="N3" s="167">
        <v>0</v>
      </c>
      <c r="O3" s="167">
        <v>0</v>
      </c>
      <c r="P3" s="167">
        <v>0</v>
      </c>
      <c r="Q3" s="167">
        <v>0</v>
      </c>
      <c r="R3" s="167">
        <f t="shared" si="0"/>
        <v>0</v>
      </c>
      <c r="S3" s="167">
        <v>0</v>
      </c>
      <c r="T3" s="155" t="str">
        <f t="shared" si="1"/>
        <v/>
      </c>
      <c r="U3" s="275">
        <v>0</v>
      </c>
      <c r="V3" s="275">
        <v>4</v>
      </c>
      <c r="W3" s="275">
        <f t="shared" si="2"/>
        <v>4</v>
      </c>
      <c r="X3" s="276">
        <v>3.5</v>
      </c>
    </row>
    <row r="4" spans="1:24" ht="15" customHeight="1" x14ac:dyDescent="0.25">
      <c r="A4" s="238" t="s">
        <v>46</v>
      </c>
      <c r="B4" s="100" t="s">
        <v>47</v>
      </c>
      <c r="C4" s="100" t="s">
        <v>367</v>
      </c>
      <c r="D4" s="100" t="s">
        <v>368</v>
      </c>
      <c r="E4" s="100" t="s">
        <v>215</v>
      </c>
      <c r="F4" s="100" t="s">
        <v>373</v>
      </c>
      <c r="G4" s="100" t="s">
        <v>374</v>
      </c>
      <c r="H4" s="100" t="s">
        <v>218</v>
      </c>
      <c r="I4" s="100" t="s">
        <v>375</v>
      </c>
      <c r="J4" s="167">
        <v>0</v>
      </c>
      <c r="K4" s="167">
        <v>0</v>
      </c>
      <c r="L4" s="167">
        <v>0</v>
      </c>
      <c r="M4" s="167">
        <v>0</v>
      </c>
      <c r="N4" s="167">
        <v>0</v>
      </c>
      <c r="O4" s="167">
        <v>0</v>
      </c>
      <c r="P4" s="167">
        <v>0</v>
      </c>
      <c r="Q4" s="167">
        <v>0</v>
      </c>
      <c r="R4" s="167">
        <f t="shared" si="0"/>
        <v>0</v>
      </c>
      <c r="S4" s="167">
        <v>0</v>
      </c>
      <c r="T4" s="155" t="str">
        <f t="shared" si="1"/>
        <v/>
      </c>
      <c r="U4" s="275">
        <v>0</v>
      </c>
      <c r="V4" s="275">
        <v>4</v>
      </c>
      <c r="W4" s="275">
        <f t="shared" si="2"/>
        <v>4</v>
      </c>
      <c r="X4" s="276">
        <v>3.5</v>
      </c>
    </row>
    <row r="5" spans="1:24" ht="15" customHeight="1" x14ac:dyDescent="0.25">
      <c r="A5" s="238" t="s">
        <v>46</v>
      </c>
      <c r="B5" s="100" t="s">
        <v>59</v>
      </c>
      <c r="C5" s="100" t="s">
        <v>367</v>
      </c>
      <c r="D5" s="100" t="s">
        <v>368</v>
      </c>
      <c r="E5" s="100" t="s">
        <v>215</v>
      </c>
      <c r="F5" s="100" t="s">
        <v>376</v>
      </c>
      <c r="G5" s="100" t="s">
        <v>377</v>
      </c>
      <c r="H5" s="100" t="s">
        <v>218</v>
      </c>
      <c r="I5" s="100" t="s">
        <v>378</v>
      </c>
      <c r="J5" s="41"/>
      <c r="K5" s="41"/>
      <c r="L5" s="167">
        <v>0</v>
      </c>
      <c r="M5" s="167">
        <v>0</v>
      </c>
      <c r="N5" s="167">
        <v>0</v>
      </c>
      <c r="O5" s="167">
        <v>0</v>
      </c>
      <c r="P5" s="167">
        <v>0</v>
      </c>
      <c r="Q5" s="167">
        <v>0</v>
      </c>
      <c r="R5" s="167">
        <f t="shared" si="0"/>
        <v>0</v>
      </c>
      <c r="S5" s="167">
        <v>0</v>
      </c>
      <c r="T5" s="155" t="str">
        <f t="shared" si="1"/>
        <v/>
      </c>
      <c r="U5" s="275">
        <v>0</v>
      </c>
      <c r="V5" s="275">
        <v>4</v>
      </c>
      <c r="W5" s="275">
        <f t="shared" si="2"/>
        <v>4</v>
      </c>
      <c r="X5" s="276">
        <v>3.5</v>
      </c>
    </row>
    <row r="6" spans="1:24" ht="15" customHeight="1" x14ac:dyDescent="0.25">
      <c r="A6" s="238" t="s">
        <v>46</v>
      </c>
      <c r="B6" s="100" t="s">
        <v>55</v>
      </c>
      <c r="C6" s="100" t="s">
        <v>367</v>
      </c>
      <c r="D6" s="100" t="s">
        <v>368</v>
      </c>
      <c r="E6" s="100" t="s">
        <v>215</v>
      </c>
      <c r="F6" s="100" t="s">
        <v>379</v>
      </c>
      <c r="G6" s="100" t="s">
        <v>367</v>
      </c>
      <c r="H6" s="100" t="s">
        <v>218</v>
      </c>
      <c r="I6" s="100" t="s">
        <v>275</v>
      </c>
      <c r="J6" s="41"/>
      <c r="K6" s="41"/>
      <c r="L6" s="41"/>
      <c r="M6" s="167">
        <v>0</v>
      </c>
      <c r="N6" s="167">
        <v>0</v>
      </c>
      <c r="O6" s="167">
        <v>0</v>
      </c>
      <c r="P6" s="167">
        <v>0</v>
      </c>
      <c r="Q6" s="167">
        <v>0</v>
      </c>
      <c r="R6" s="167">
        <f t="shared" si="0"/>
        <v>0</v>
      </c>
      <c r="S6" s="167">
        <v>0</v>
      </c>
      <c r="T6" s="155" t="str">
        <f t="shared" si="1"/>
        <v/>
      </c>
      <c r="U6" s="275">
        <v>0</v>
      </c>
      <c r="V6" s="275">
        <v>4</v>
      </c>
      <c r="W6" s="275">
        <f t="shared" si="2"/>
        <v>4</v>
      </c>
      <c r="X6" s="276">
        <v>3.5</v>
      </c>
    </row>
    <row r="7" spans="1:24" ht="15" customHeight="1" x14ac:dyDescent="0.25">
      <c r="A7" s="238" t="s">
        <v>46</v>
      </c>
      <c r="B7" s="100" t="s">
        <v>53</v>
      </c>
      <c r="C7" s="100" t="s">
        <v>367</v>
      </c>
      <c r="D7" s="100" t="s">
        <v>368</v>
      </c>
      <c r="E7" s="100" t="s">
        <v>215</v>
      </c>
      <c r="F7" s="100" t="s">
        <v>380</v>
      </c>
      <c r="G7" s="100" t="s">
        <v>367</v>
      </c>
      <c r="H7" s="100" t="s">
        <v>218</v>
      </c>
      <c r="I7" s="100" t="s">
        <v>381</v>
      </c>
      <c r="J7" s="167">
        <v>0</v>
      </c>
      <c r="K7" s="167">
        <v>0</v>
      </c>
      <c r="L7" s="167">
        <v>0</v>
      </c>
      <c r="M7" s="167">
        <v>0</v>
      </c>
      <c r="N7" s="167">
        <v>0</v>
      </c>
      <c r="O7" s="167">
        <v>0</v>
      </c>
      <c r="P7" s="167">
        <v>0</v>
      </c>
      <c r="Q7" s="167">
        <v>0</v>
      </c>
      <c r="R7" s="167">
        <f t="shared" si="0"/>
        <v>0</v>
      </c>
      <c r="S7" s="167">
        <v>0</v>
      </c>
      <c r="T7" s="155" t="str">
        <f t="shared" si="1"/>
        <v/>
      </c>
      <c r="U7" s="275">
        <v>0</v>
      </c>
      <c r="V7" s="275">
        <v>4</v>
      </c>
      <c r="W7" s="275">
        <f t="shared" si="2"/>
        <v>4</v>
      </c>
      <c r="X7" s="276">
        <v>3.5</v>
      </c>
    </row>
    <row r="8" spans="1:24" ht="15" customHeight="1" x14ac:dyDescent="0.25">
      <c r="A8" s="238" t="s">
        <v>46</v>
      </c>
      <c r="B8" s="100" t="s">
        <v>63</v>
      </c>
      <c r="C8" s="100" t="s">
        <v>367</v>
      </c>
      <c r="D8" s="100" t="s">
        <v>368</v>
      </c>
      <c r="E8" s="100" t="s">
        <v>215</v>
      </c>
      <c r="F8" s="100" t="s">
        <v>382</v>
      </c>
      <c r="G8" s="100" t="s">
        <v>367</v>
      </c>
      <c r="H8" s="100" t="s">
        <v>218</v>
      </c>
      <c r="I8" s="100" t="s">
        <v>31</v>
      </c>
      <c r="J8" s="167">
        <v>15.48</v>
      </c>
      <c r="K8" s="167">
        <v>17.149999999999999</v>
      </c>
      <c r="L8" s="167">
        <v>18.829999999999998</v>
      </c>
      <c r="M8" s="167">
        <v>20.5</v>
      </c>
      <c r="N8" s="167">
        <v>20.46</v>
      </c>
      <c r="O8" s="167">
        <v>21.96</v>
      </c>
      <c r="P8" s="167">
        <v>21.83</v>
      </c>
      <c r="Q8" s="167">
        <v>0</v>
      </c>
      <c r="R8" s="167">
        <f t="shared" si="0"/>
        <v>18.829999999999998</v>
      </c>
      <c r="S8" s="167">
        <v>0</v>
      </c>
      <c r="T8" s="251">
        <f t="shared" si="1"/>
        <v>-18.829999999999998</v>
      </c>
      <c r="U8" s="275">
        <v>1</v>
      </c>
      <c r="V8" s="275">
        <v>4</v>
      </c>
      <c r="W8" s="275">
        <f t="shared" si="2"/>
        <v>5</v>
      </c>
      <c r="X8" s="276">
        <v>7</v>
      </c>
    </row>
    <row r="9" spans="1:24" ht="15" customHeight="1" x14ac:dyDescent="0.25">
      <c r="A9" s="238" t="s">
        <v>46</v>
      </c>
      <c r="B9" s="100" t="s">
        <v>57</v>
      </c>
      <c r="C9" s="100" t="s">
        <v>367</v>
      </c>
      <c r="D9" s="100" t="s">
        <v>368</v>
      </c>
      <c r="E9" s="100" t="s">
        <v>215</v>
      </c>
      <c r="F9" s="100" t="s">
        <v>383</v>
      </c>
      <c r="G9" s="100" t="s">
        <v>367</v>
      </c>
      <c r="H9" s="100" t="s">
        <v>218</v>
      </c>
      <c r="I9" s="100" t="s">
        <v>384</v>
      </c>
      <c r="J9" s="167">
        <v>63.7</v>
      </c>
      <c r="K9" s="167">
        <v>63.7</v>
      </c>
      <c r="L9" s="167">
        <v>63.7</v>
      </c>
      <c r="M9" s="167">
        <v>63.7</v>
      </c>
      <c r="N9" s="167">
        <v>63.7</v>
      </c>
      <c r="O9" s="167">
        <v>63.7</v>
      </c>
      <c r="P9" s="167">
        <v>63.7</v>
      </c>
      <c r="Q9" s="167">
        <v>58.2</v>
      </c>
      <c r="R9" s="167">
        <f t="shared" si="0"/>
        <v>63.7</v>
      </c>
      <c r="S9" s="167">
        <v>58.2</v>
      </c>
      <c r="T9" s="251">
        <f t="shared" si="1"/>
        <v>-5.5</v>
      </c>
      <c r="U9" s="275">
        <v>2</v>
      </c>
      <c r="V9" s="275">
        <v>8</v>
      </c>
      <c r="W9" s="275">
        <f t="shared" si="2"/>
        <v>10</v>
      </c>
      <c r="X9" s="276">
        <v>8</v>
      </c>
    </row>
    <row r="10" spans="1:24" ht="15" customHeight="1" x14ac:dyDescent="0.25">
      <c r="A10" s="241" t="s">
        <v>46</v>
      </c>
      <c r="B10" s="229" t="s">
        <v>61</v>
      </c>
      <c r="C10" s="229" t="s">
        <v>367</v>
      </c>
      <c r="D10" s="229" t="s">
        <v>368</v>
      </c>
      <c r="E10" s="229" t="s">
        <v>215</v>
      </c>
      <c r="F10" s="229" t="s">
        <v>385</v>
      </c>
      <c r="G10" s="229" t="s">
        <v>386</v>
      </c>
      <c r="H10" s="229" t="s">
        <v>218</v>
      </c>
      <c r="I10" s="229" t="s">
        <v>219</v>
      </c>
      <c r="J10" s="171">
        <v>77.2</v>
      </c>
      <c r="K10" s="171">
        <v>77.2</v>
      </c>
      <c r="L10" s="171">
        <v>77.099999999999994</v>
      </c>
      <c r="M10" s="171">
        <v>77</v>
      </c>
      <c r="N10" s="171">
        <v>77</v>
      </c>
      <c r="O10" s="171">
        <v>77</v>
      </c>
      <c r="P10" s="171">
        <v>76.900000000000006</v>
      </c>
      <c r="Q10" s="171">
        <v>76.900000000000006</v>
      </c>
      <c r="R10" s="171">
        <f t="shared" si="0"/>
        <v>77.099999999999994</v>
      </c>
      <c r="S10" s="171">
        <v>76.900000000000006</v>
      </c>
      <c r="T10" s="253">
        <f t="shared" si="1"/>
        <v>-0.19999999999998863</v>
      </c>
      <c r="U10" s="277">
        <v>3</v>
      </c>
      <c r="V10" s="277">
        <v>9</v>
      </c>
      <c r="W10" s="277">
        <f t="shared" si="2"/>
        <v>12</v>
      </c>
      <c r="X10" s="278">
        <v>9</v>
      </c>
    </row>
    <row r="11" spans="1:24" ht="15" customHeight="1" x14ac:dyDescent="0.25">
      <c r="A11" s="226"/>
      <c r="B11" s="175"/>
      <c r="C11" s="175"/>
      <c r="D11" s="175"/>
      <c r="E11" s="175"/>
      <c r="F11" s="175"/>
      <c r="G11" s="175"/>
      <c r="H11" s="175"/>
      <c r="I11" s="175"/>
      <c r="J11" s="175"/>
      <c r="K11" s="175"/>
      <c r="L11" s="175"/>
      <c r="M11" s="175"/>
      <c r="N11" s="175"/>
      <c r="O11" s="175"/>
      <c r="P11" s="175"/>
      <c r="Q11" s="175"/>
      <c r="R11" s="175"/>
      <c r="S11" s="175"/>
      <c r="T11" s="279"/>
      <c r="U11" s="280"/>
      <c r="V11" s="280"/>
      <c r="W11" s="280"/>
      <c r="X11" s="281"/>
    </row>
    <row r="12" spans="1:24" ht="45" customHeight="1" x14ac:dyDescent="0.25">
      <c r="A12" s="232" t="s">
        <v>37</v>
      </c>
      <c r="B12" s="233" t="s">
        <v>80</v>
      </c>
      <c r="C12" s="233" t="s">
        <v>110</v>
      </c>
      <c r="D12" s="233" t="s">
        <v>111</v>
      </c>
      <c r="E12" s="233" t="s">
        <v>112</v>
      </c>
      <c r="F12" s="233" t="s">
        <v>113</v>
      </c>
      <c r="G12" s="233" t="s">
        <v>114</v>
      </c>
      <c r="H12" s="233" t="s">
        <v>115</v>
      </c>
      <c r="I12" s="233" t="s">
        <v>116</v>
      </c>
      <c r="J12" s="233" t="s">
        <v>117</v>
      </c>
      <c r="K12" s="234" t="s">
        <v>118</v>
      </c>
      <c r="L12" s="234" t="s">
        <v>119</v>
      </c>
      <c r="M12" s="233" t="s">
        <v>120</v>
      </c>
      <c r="N12" s="233" t="s">
        <v>121</v>
      </c>
      <c r="O12" s="233" t="s">
        <v>122</v>
      </c>
      <c r="P12" s="233" t="s">
        <v>123</v>
      </c>
      <c r="Q12" s="233" t="s">
        <v>124</v>
      </c>
      <c r="R12" s="233" t="s">
        <v>125</v>
      </c>
      <c r="S12" s="233" t="s">
        <v>126</v>
      </c>
      <c r="T12" s="233" t="s">
        <v>127</v>
      </c>
      <c r="U12" s="158" t="s">
        <v>128</v>
      </c>
      <c r="V12" s="158" t="s">
        <v>129</v>
      </c>
      <c r="W12" s="158" t="s">
        <v>130</v>
      </c>
      <c r="X12" s="159" t="s">
        <v>131</v>
      </c>
    </row>
    <row r="13" spans="1:24" ht="15" customHeight="1" x14ac:dyDescent="0.25">
      <c r="A13" s="235" t="s">
        <v>65</v>
      </c>
      <c r="B13" s="215" t="s">
        <v>66</v>
      </c>
      <c r="C13" s="215" t="s">
        <v>367</v>
      </c>
      <c r="D13" s="215" t="s">
        <v>368</v>
      </c>
      <c r="E13" s="215" t="s">
        <v>215</v>
      </c>
      <c r="F13" s="215" t="s">
        <v>387</v>
      </c>
      <c r="G13" s="215" t="s">
        <v>367</v>
      </c>
      <c r="H13" s="215" t="s">
        <v>218</v>
      </c>
      <c r="I13" s="215" t="s">
        <v>388</v>
      </c>
      <c r="J13" s="163">
        <v>0</v>
      </c>
      <c r="K13" s="163">
        <v>0</v>
      </c>
      <c r="L13" s="163">
        <v>0</v>
      </c>
      <c r="M13" s="163">
        <v>0</v>
      </c>
      <c r="N13" s="163">
        <v>0</v>
      </c>
      <c r="O13" s="163">
        <v>0</v>
      </c>
      <c r="P13" s="163">
        <v>0</v>
      </c>
      <c r="Q13" s="163">
        <v>0</v>
      </c>
      <c r="R13" s="163">
        <f t="shared" ref="R13:R20" si="3">L13</f>
        <v>0</v>
      </c>
      <c r="S13" s="163">
        <v>0</v>
      </c>
      <c r="T13" s="162" t="str">
        <f>IF(S13-R13=0,"",S13-R13)</f>
        <v/>
      </c>
      <c r="U13" s="273">
        <v>0</v>
      </c>
      <c r="V13" s="273">
        <v>3.5</v>
      </c>
      <c r="W13" s="273">
        <f>U13+V13</f>
        <v>3.5</v>
      </c>
      <c r="X13" s="274">
        <v>3.5</v>
      </c>
    </row>
    <row r="14" spans="1:24" ht="15" customHeight="1" x14ac:dyDescent="0.25">
      <c r="A14" s="80"/>
      <c r="B14" s="41"/>
      <c r="C14" s="41"/>
      <c r="D14" s="41"/>
      <c r="E14" s="41"/>
      <c r="F14" s="41"/>
      <c r="G14" s="41"/>
      <c r="H14" s="41"/>
      <c r="I14" s="41"/>
      <c r="J14" s="41"/>
      <c r="K14" s="41"/>
      <c r="L14" s="41"/>
      <c r="M14" s="41"/>
      <c r="N14" s="41"/>
      <c r="O14" s="41"/>
      <c r="P14" s="41"/>
      <c r="Q14" s="41"/>
      <c r="R14" s="167">
        <f t="shared" si="3"/>
        <v>0</v>
      </c>
      <c r="S14" s="41"/>
      <c r="T14" s="251"/>
      <c r="U14" s="287"/>
      <c r="V14" s="287"/>
      <c r="W14" s="287"/>
      <c r="X14" s="290"/>
    </row>
    <row r="15" spans="1:24" ht="15" customHeight="1" x14ac:dyDescent="0.25">
      <c r="A15" s="238" t="s">
        <v>65</v>
      </c>
      <c r="B15" s="100" t="s">
        <v>78</v>
      </c>
      <c r="C15" s="100" t="s">
        <v>367</v>
      </c>
      <c r="D15" s="100" t="s">
        <v>368</v>
      </c>
      <c r="E15" s="100" t="s">
        <v>215</v>
      </c>
      <c r="F15" s="100" t="s">
        <v>389</v>
      </c>
      <c r="G15" s="100" t="s">
        <v>390</v>
      </c>
      <c r="H15" s="100" t="s">
        <v>391</v>
      </c>
      <c r="I15" s="100" t="s">
        <v>392</v>
      </c>
      <c r="J15" s="167">
        <v>0</v>
      </c>
      <c r="K15" s="167">
        <v>0</v>
      </c>
      <c r="L15" s="167">
        <v>0</v>
      </c>
      <c r="M15" s="167">
        <v>0</v>
      </c>
      <c r="N15" s="167">
        <v>0</v>
      </c>
      <c r="O15" s="167">
        <v>0</v>
      </c>
      <c r="P15" s="167">
        <v>0</v>
      </c>
      <c r="Q15" s="167">
        <v>0</v>
      </c>
      <c r="R15" s="167">
        <f t="shared" si="3"/>
        <v>0</v>
      </c>
      <c r="S15" s="167">
        <v>0</v>
      </c>
      <c r="T15" s="155" t="str">
        <f t="shared" ref="T15:T20" si="4">IF(S15-R15=0,"",S15-R15)</f>
        <v/>
      </c>
      <c r="U15" s="275">
        <v>0</v>
      </c>
      <c r="V15" s="275">
        <v>3.5</v>
      </c>
      <c r="W15" s="275">
        <f t="shared" ref="W15:W20" si="5">U15+V15</f>
        <v>3.5</v>
      </c>
      <c r="X15" s="276">
        <v>3.5</v>
      </c>
    </row>
    <row r="16" spans="1:24" ht="15" customHeight="1" x14ac:dyDescent="0.25">
      <c r="A16" s="238" t="s">
        <v>65</v>
      </c>
      <c r="B16" s="100" t="s">
        <v>76</v>
      </c>
      <c r="C16" s="100" t="s">
        <v>367</v>
      </c>
      <c r="D16" s="100" t="s">
        <v>368</v>
      </c>
      <c r="E16" s="100" t="s">
        <v>215</v>
      </c>
      <c r="F16" s="100" t="s">
        <v>393</v>
      </c>
      <c r="G16" s="100" t="s">
        <v>367</v>
      </c>
      <c r="H16" s="100" t="s">
        <v>218</v>
      </c>
      <c r="I16" s="100" t="s">
        <v>394</v>
      </c>
      <c r="J16" s="167">
        <v>0</v>
      </c>
      <c r="K16" s="167">
        <v>0</v>
      </c>
      <c r="L16" s="167">
        <v>0</v>
      </c>
      <c r="M16" s="167">
        <v>0</v>
      </c>
      <c r="N16" s="167">
        <v>0</v>
      </c>
      <c r="O16" s="167">
        <v>0</v>
      </c>
      <c r="P16" s="167">
        <v>0</v>
      </c>
      <c r="Q16" s="167">
        <v>0</v>
      </c>
      <c r="R16" s="167">
        <f t="shared" si="3"/>
        <v>0</v>
      </c>
      <c r="S16" s="167">
        <v>0</v>
      </c>
      <c r="T16" s="155" t="str">
        <f t="shared" si="4"/>
        <v/>
      </c>
      <c r="U16" s="275">
        <v>0</v>
      </c>
      <c r="V16" s="275">
        <v>3.5</v>
      </c>
      <c r="W16" s="275">
        <f t="shared" si="5"/>
        <v>3.5</v>
      </c>
      <c r="X16" s="276">
        <v>3.5</v>
      </c>
    </row>
    <row r="17" spans="1:24" ht="15" customHeight="1" x14ac:dyDescent="0.25">
      <c r="A17" s="238" t="s">
        <v>65</v>
      </c>
      <c r="B17" s="100" t="s">
        <v>68</v>
      </c>
      <c r="C17" s="100" t="s">
        <v>367</v>
      </c>
      <c r="D17" s="100" t="s">
        <v>368</v>
      </c>
      <c r="E17" s="100" t="s">
        <v>215</v>
      </c>
      <c r="F17" s="100" t="s">
        <v>395</v>
      </c>
      <c r="G17" s="100" t="s">
        <v>396</v>
      </c>
      <c r="H17" s="100" t="s">
        <v>218</v>
      </c>
      <c r="I17" s="100" t="s">
        <v>275</v>
      </c>
      <c r="J17" s="167">
        <v>0</v>
      </c>
      <c r="K17" s="167">
        <v>0</v>
      </c>
      <c r="L17" s="167">
        <v>0</v>
      </c>
      <c r="M17" s="167">
        <v>0</v>
      </c>
      <c r="N17" s="167">
        <v>0</v>
      </c>
      <c r="O17" s="167">
        <v>0</v>
      </c>
      <c r="P17" s="167">
        <v>0</v>
      </c>
      <c r="Q17" s="167">
        <v>0</v>
      </c>
      <c r="R17" s="167">
        <f t="shared" si="3"/>
        <v>0</v>
      </c>
      <c r="S17" s="167">
        <v>0</v>
      </c>
      <c r="T17" s="155" t="str">
        <f t="shared" si="4"/>
        <v/>
      </c>
      <c r="U17" s="275">
        <v>0</v>
      </c>
      <c r="V17" s="275">
        <v>3.5</v>
      </c>
      <c r="W17" s="275">
        <f t="shared" si="5"/>
        <v>3.5</v>
      </c>
      <c r="X17" s="276">
        <v>3.5</v>
      </c>
    </row>
    <row r="18" spans="1:24" ht="15" customHeight="1" x14ac:dyDescent="0.25">
      <c r="A18" s="238" t="s">
        <v>65</v>
      </c>
      <c r="B18" s="100" t="s">
        <v>70</v>
      </c>
      <c r="C18" s="100" t="s">
        <v>367</v>
      </c>
      <c r="D18" s="100" t="s">
        <v>368</v>
      </c>
      <c r="E18" s="100" t="s">
        <v>215</v>
      </c>
      <c r="F18" s="100" t="s">
        <v>397</v>
      </c>
      <c r="G18" s="100" t="s">
        <v>367</v>
      </c>
      <c r="H18" s="100" t="s">
        <v>218</v>
      </c>
      <c r="I18" s="100" t="s">
        <v>219</v>
      </c>
      <c r="J18" s="167">
        <v>0</v>
      </c>
      <c r="K18" s="167">
        <v>0</v>
      </c>
      <c r="L18" s="167">
        <v>0</v>
      </c>
      <c r="M18" s="167">
        <v>0</v>
      </c>
      <c r="N18" s="167">
        <v>0</v>
      </c>
      <c r="O18" s="167">
        <v>0</v>
      </c>
      <c r="P18" s="167">
        <v>0</v>
      </c>
      <c r="Q18" s="167">
        <v>0</v>
      </c>
      <c r="R18" s="167">
        <f t="shared" si="3"/>
        <v>0</v>
      </c>
      <c r="S18" s="167">
        <v>0</v>
      </c>
      <c r="T18" s="155" t="str">
        <f t="shared" si="4"/>
        <v/>
      </c>
      <c r="U18" s="275">
        <v>0</v>
      </c>
      <c r="V18" s="275">
        <v>3.5</v>
      </c>
      <c r="W18" s="275">
        <f t="shared" si="5"/>
        <v>3.5</v>
      </c>
      <c r="X18" s="276">
        <v>3.5</v>
      </c>
    </row>
    <row r="19" spans="1:24" ht="15" customHeight="1" x14ac:dyDescent="0.25">
      <c r="A19" s="238" t="s">
        <v>65</v>
      </c>
      <c r="B19" s="100" t="s">
        <v>72</v>
      </c>
      <c r="C19" s="100" t="s">
        <v>367</v>
      </c>
      <c r="D19" s="100" t="s">
        <v>368</v>
      </c>
      <c r="E19" s="100" t="s">
        <v>215</v>
      </c>
      <c r="F19" s="100" t="s">
        <v>398</v>
      </c>
      <c r="G19" s="100" t="s">
        <v>367</v>
      </c>
      <c r="H19" s="100" t="s">
        <v>218</v>
      </c>
      <c r="I19" s="100" t="s">
        <v>219</v>
      </c>
      <c r="J19" s="167">
        <v>0</v>
      </c>
      <c r="K19" s="167">
        <v>0</v>
      </c>
      <c r="L19" s="167">
        <v>0</v>
      </c>
      <c r="M19" s="167">
        <v>0</v>
      </c>
      <c r="N19" s="167">
        <v>0</v>
      </c>
      <c r="O19" s="167">
        <v>0</v>
      </c>
      <c r="P19" s="167">
        <v>0</v>
      </c>
      <c r="Q19" s="167">
        <v>0</v>
      </c>
      <c r="R19" s="167">
        <f t="shared" si="3"/>
        <v>0</v>
      </c>
      <c r="S19" s="167">
        <v>0</v>
      </c>
      <c r="T19" s="155" t="str">
        <f t="shared" si="4"/>
        <v/>
      </c>
      <c r="U19" s="275">
        <v>0</v>
      </c>
      <c r="V19" s="275">
        <v>3.5</v>
      </c>
      <c r="W19" s="275">
        <f t="shared" si="5"/>
        <v>3.5</v>
      </c>
      <c r="X19" s="276">
        <v>3.5</v>
      </c>
    </row>
    <row r="20" spans="1:24" ht="15" customHeight="1" x14ac:dyDescent="0.25">
      <c r="A20" s="241" t="s">
        <v>65</v>
      </c>
      <c r="B20" s="229" t="s">
        <v>74</v>
      </c>
      <c r="C20" s="229" t="s">
        <v>367</v>
      </c>
      <c r="D20" s="229" t="s">
        <v>368</v>
      </c>
      <c r="E20" s="229" t="s">
        <v>215</v>
      </c>
      <c r="F20" s="229" t="s">
        <v>399</v>
      </c>
      <c r="G20" s="229" t="s">
        <v>367</v>
      </c>
      <c r="H20" s="229" t="s">
        <v>218</v>
      </c>
      <c r="I20" s="229" t="s">
        <v>400</v>
      </c>
      <c r="J20" s="258"/>
      <c r="K20" s="171">
        <v>46</v>
      </c>
      <c r="L20" s="171">
        <v>46</v>
      </c>
      <c r="M20" s="171">
        <v>41.1</v>
      </c>
      <c r="N20" s="171">
        <v>41.1</v>
      </c>
      <c r="O20" s="171">
        <v>41.1</v>
      </c>
      <c r="P20" s="171">
        <v>41.1</v>
      </c>
      <c r="Q20" s="171">
        <v>41.1</v>
      </c>
      <c r="R20" s="171">
        <f t="shared" si="3"/>
        <v>46</v>
      </c>
      <c r="S20" s="171">
        <v>41.1</v>
      </c>
      <c r="T20" s="253">
        <f t="shared" si="4"/>
        <v>-4.8999999999999986</v>
      </c>
      <c r="U20" s="277">
        <v>1</v>
      </c>
      <c r="V20" s="277">
        <v>7</v>
      </c>
      <c r="W20" s="277">
        <f t="shared" si="5"/>
        <v>8</v>
      </c>
      <c r="X20" s="278">
        <v>7</v>
      </c>
    </row>
    <row r="21" spans="1:24" ht="15" customHeight="1" x14ac:dyDescent="0.25">
      <c r="A21" s="245"/>
      <c r="B21" s="216"/>
      <c r="C21" s="216"/>
      <c r="D21" s="216"/>
      <c r="E21" s="216"/>
      <c r="F21" s="216"/>
      <c r="G21" s="216"/>
      <c r="H21" s="216"/>
      <c r="I21" s="216"/>
      <c r="J21" s="216"/>
      <c r="K21" s="216"/>
      <c r="L21" s="216"/>
      <c r="M21" s="216"/>
      <c r="N21" s="216"/>
      <c r="O21" s="216"/>
      <c r="P21" s="216"/>
      <c r="Q21" s="216"/>
      <c r="R21" s="216"/>
      <c r="S21" s="216"/>
      <c r="T21" s="216"/>
      <c r="U21" s="246"/>
      <c r="V21" s="246"/>
      <c r="W21" s="246"/>
      <c r="X21" s="247"/>
    </row>
    <row r="22" spans="1:24" ht="15" customHeight="1" x14ac:dyDescent="0.25">
      <c r="A22" s="76"/>
      <c r="B22" s="41"/>
      <c r="C22" s="41"/>
      <c r="D22" s="41"/>
      <c r="E22" s="41"/>
      <c r="F22" s="41"/>
      <c r="G22" s="41"/>
      <c r="H22" s="41"/>
      <c r="I22" s="41"/>
      <c r="J22" s="41"/>
      <c r="K22" s="41"/>
      <c r="L22" s="41"/>
      <c r="M22" s="41"/>
      <c r="N22" s="41"/>
      <c r="O22" s="41"/>
      <c r="P22" s="41"/>
      <c r="Q22" s="41"/>
      <c r="R22" s="41"/>
      <c r="S22" s="41"/>
      <c r="T22" s="41"/>
      <c r="U22" s="41"/>
      <c r="V22" s="41"/>
      <c r="W22" s="41"/>
      <c r="X22" s="42"/>
    </row>
    <row r="23" spans="1:24" ht="15" customHeight="1" x14ac:dyDescent="0.25">
      <c r="A23" s="76"/>
      <c r="B23" s="41"/>
      <c r="C23" s="41"/>
      <c r="D23" s="41"/>
      <c r="E23" s="41"/>
      <c r="F23" s="41"/>
      <c r="G23" s="41"/>
      <c r="H23" s="41"/>
      <c r="I23" s="41"/>
      <c r="J23" s="41"/>
      <c r="K23" s="41"/>
      <c r="L23" s="41"/>
      <c r="M23" s="41"/>
      <c r="N23" s="41"/>
      <c r="O23" s="41"/>
      <c r="P23" s="41"/>
      <c r="Q23" s="41"/>
      <c r="R23" s="41"/>
      <c r="S23" s="41"/>
      <c r="T23" s="41"/>
      <c r="U23" s="41"/>
      <c r="V23" s="41"/>
      <c r="W23" s="41"/>
      <c r="X23" s="42"/>
    </row>
    <row r="24" spans="1:24" ht="15" customHeight="1" x14ac:dyDescent="0.25">
      <c r="A24" s="254" t="s">
        <v>15</v>
      </c>
      <c r="B24" s="41"/>
      <c r="C24" s="41"/>
      <c r="D24" s="41"/>
      <c r="E24" s="41"/>
      <c r="F24" s="41"/>
      <c r="G24" s="41"/>
      <c r="H24" s="41"/>
      <c r="I24" s="41"/>
      <c r="J24" s="41"/>
      <c r="K24" s="41"/>
      <c r="L24" s="41"/>
      <c r="M24" s="41"/>
      <c r="N24" s="41"/>
      <c r="O24" s="41"/>
      <c r="P24" s="41"/>
      <c r="Q24" s="41"/>
      <c r="R24" s="41"/>
      <c r="S24" s="41"/>
      <c r="T24" s="41"/>
      <c r="U24" s="41"/>
      <c r="V24" s="41"/>
      <c r="W24" s="41"/>
      <c r="X24" s="42"/>
    </row>
    <row r="25" spans="1:24" ht="15" customHeight="1" x14ac:dyDescent="0.25">
      <c r="A25" s="291" t="s">
        <v>401</v>
      </c>
      <c r="B25" s="41"/>
      <c r="C25" s="41"/>
      <c r="D25" s="41"/>
      <c r="E25" s="41"/>
      <c r="F25" s="41"/>
      <c r="G25" s="41"/>
      <c r="H25" s="41"/>
      <c r="I25" s="41"/>
      <c r="J25" s="41"/>
      <c r="K25" s="41"/>
      <c r="L25" s="41"/>
      <c r="M25" s="41"/>
      <c r="N25" s="41"/>
      <c r="O25" s="41"/>
      <c r="P25" s="41"/>
      <c r="Q25" s="41"/>
      <c r="R25" s="41"/>
      <c r="S25" s="41"/>
      <c r="T25" s="41"/>
      <c r="U25" s="41"/>
      <c r="V25" s="41"/>
      <c r="W25" s="41"/>
      <c r="X25" s="42"/>
    </row>
    <row r="26" spans="1:24" ht="15" customHeight="1" x14ac:dyDescent="0.25">
      <c r="A26" s="208" t="s">
        <v>402</v>
      </c>
      <c r="B26" s="118"/>
      <c r="C26" s="118"/>
      <c r="D26" s="118"/>
      <c r="E26" s="118"/>
      <c r="F26" s="118"/>
      <c r="G26" s="118"/>
      <c r="H26" s="118"/>
      <c r="I26" s="118"/>
      <c r="J26" s="118"/>
      <c r="K26" s="118"/>
      <c r="L26" s="118"/>
      <c r="M26" s="118"/>
      <c r="N26" s="118"/>
      <c r="O26" s="118"/>
      <c r="P26" s="118"/>
      <c r="Q26" s="118"/>
      <c r="R26" s="118"/>
      <c r="S26" s="118"/>
      <c r="T26" s="118"/>
      <c r="U26" s="118"/>
      <c r="V26" s="118"/>
      <c r="W26" s="118"/>
      <c r="X26" s="119"/>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showGridLines="0" workbookViewId="0"/>
  </sheetViews>
  <sheetFormatPr defaultColWidth="15.28515625" defaultRowHeight="15" customHeight="1" x14ac:dyDescent="0.25"/>
  <cols>
    <col min="1" max="1" width="15.28515625" style="24" customWidth="1"/>
    <col min="2" max="2" width="22.85546875" style="24" customWidth="1"/>
    <col min="3" max="3" width="15.28515625" style="24" customWidth="1"/>
    <col min="4" max="4" width="27.140625" style="24" customWidth="1"/>
    <col min="5" max="256" width="15.28515625" style="24" customWidth="1"/>
  </cols>
  <sheetData>
    <row r="1" spans="1:16" ht="15.75" customHeight="1" x14ac:dyDescent="0.25">
      <c r="A1" s="25"/>
      <c r="B1" s="26"/>
      <c r="C1" s="27"/>
      <c r="D1" s="27"/>
      <c r="E1" s="27"/>
      <c r="F1" s="27"/>
      <c r="G1" s="27"/>
      <c r="H1" s="27"/>
      <c r="I1" s="27"/>
      <c r="J1" s="27"/>
      <c r="K1" s="28"/>
      <c r="L1" s="28"/>
      <c r="M1" s="28"/>
      <c r="N1" s="28"/>
      <c r="O1" s="28"/>
      <c r="P1" s="29"/>
    </row>
    <row r="2" spans="1:16" ht="90.75" customHeight="1" x14ac:dyDescent="0.25">
      <c r="A2" s="30"/>
      <c r="B2" s="31" t="s">
        <v>37</v>
      </c>
      <c r="C2" s="32" t="s">
        <v>38</v>
      </c>
      <c r="D2" s="33" t="s">
        <v>39</v>
      </c>
      <c r="E2" s="34" t="s">
        <v>40</v>
      </c>
      <c r="F2" s="35" t="s">
        <v>41</v>
      </c>
      <c r="G2" s="36" t="s">
        <v>42</v>
      </c>
      <c r="H2" s="37" t="s">
        <v>43</v>
      </c>
      <c r="I2" s="38" t="s">
        <v>44</v>
      </c>
      <c r="J2" s="39" t="s">
        <v>45</v>
      </c>
      <c r="K2" s="40"/>
      <c r="L2" s="41"/>
      <c r="M2" s="41"/>
      <c r="N2" s="41"/>
      <c r="O2" s="41"/>
      <c r="P2" s="42"/>
    </row>
    <row r="3" spans="1:16" ht="15.6" customHeight="1" x14ac:dyDescent="0.25">
      <c r="A3" s="30"/>
      <c r="B3" s="43" t="s">
        <v>46</v>
      </c>
      <c r="C3" s="44" t="s">
        <v>47</v>
      </c>
      <c r="D3" s="45" t="s">
        <v>48</v>
      </c>
      <c r="E3" s="46">
        <v>1</v>
      </c>
      <c r="F3" s="47">
        <v>5</v>
      </c>
      <c r="G3" s="47">
        <v>1</v>
      </c>
      <c r="H3" s="47">
        <v>6</v>
      </c>
      <c r="I3" s="47">
        <v>3.5</v>
      </c>
      <c r="J3" s="47">
        <f t="shared" ref="J3:J11" si="0">SUM(F3:I3)/COUNT(F3:I3)</f>
        <v>3.875</v>
      </c>
      <c r="K3" s="40"/>
      <c r="L3" s="48"/>
      <c r="M3" s="48"/>
      <c r="N3" s="48"/>
      <c r="O3" s="41"/>
      <c r="P3" s="42"/>
    </row>
    <row r="4" spans="1:16" ht="15" customHeight="1" x14ac:dyDescent="0.25">
      <c r="A4" s="30"/>
      <c r="B4" s="49" t="s">
        <v>46</v>
      </c>
      <c r="C4" s="50" t="s">
        <v>49</v>
      </c>
      <c r="D4" s="51" t="s">
        <v>50</v>
      </c>
      <c r="E4" s="52">
        <v>1</v>
      </c>
      <c r="F4" s="53">
        <v>5</v>
      </c>
      <c r="G4" s="53">
        <v>4.5</v>
      </c>
      <c r="H4" s="53">
        <v>2.5</v>
      </c>
      <c r="I4" s="53">
        <v>3.5</v>
      </c>
      <c r="J4" s="53">
        <f t="shared" si="0"/>
        <v>3.875</v>
      </c>
      <c r="K4" s="40"/>
      <c r="L4" s="41"/>
      <c r="M4" s="41"/>
      <c r="N4" s="41"/>
      <c r="O4" s="41"/>
      <c r="P4" s="42"/>
    </row>
    <row r="5" spans="1:16" ht="15" customHeight="1" x14ac:dyDescent="0.25">
      <c r="A5" s="30"/>
      <c r="B5" s="49" t="s">
        <v>46</v>
      </c>
      <c r="C5" s="50" t="s">
        <v>51</v>
      </c>
      <c r="D5" s="51" t="s">
        <v>52</v>
      </c>
      <c r="E5" s="52">
        <v>1</v>
      </c>
      <c r="F5" s="53">
        <v>5</v>
      </c>
      <c r="G5" s="53">
        <v>3</v>
      </c>
      <c r="H5" s="53">
        <v>4</v>
      </c>
      <c r="I5" s="53">
        <v>3.5</v>
      </c>
      <c r="J5" s="53">
        <f t="shared" si="0"/>
        <v>3.875</v>
      </c>
      <c r="K5" s="40"/>
      <c r="L5" s="54"/>
      <c r="M5" s="54"/>
      <c r="N5" s="54"/>
      <c r="O5" s="41"/>
      <c r="P5" s="42"/>
    </row>
    <row r="6" spans="1:16" ht="15" customHeight="1" x14ac:dyDescent="0.25">
      <c r="A6" s="30"/>
      <c r="B6" s="49" t="s">
        <v>46</v>
      </c>
      <c r="C6" s="50" t="s">
        <v>53</v>
      </c>
      <c r="D6" s="51" t="s">
        <v>54</v>
      </c>
      <c r="E6" s="52">
        <v>4</v>
      </c>
      <c r="F6" s="53">
        <v>5</v>
      </c>
      <c r="G6" s="53">
        <v>9</v>
      </c>
      <c r="H6" s="53">
        <v>1</v>
      </c>
      <c r="I6" s="53">
        <v>3.5</v>
      </c>
      <c r="J6" s="53">
        <f t="shared" si="0"/>
        <v>4.625</v>
      </c>
      <c r="K6" s="40"/>
      <c r="L6" s="54"/>
      <c r="M6" s="54"/>
      <c r="N6" s="54"/>
      <c r="O6" s="41"/>
      <c r="P6" s="42"/>
    </row>
    <row r="7" spans="1:16" ht="15" customHeight="1" x14ac:dyDescent="0.25">
      <c r="A7" s="30"/>
      <c r="B7" s="49" t="s">
        <v>46</v>
      </c>
      <c r="C7" s="50" t="s">
        <v>55</v>
      </c>
      <c r="D7" s="51" t="s">
        <v>56</v>
      </c>
      <c r="E7" s="52">
        <v>4</v>
      </c>
      <c r="F7" s="53">
        <v>5</v>
      </c>
      <c r="G7" s="53">
        <v>2</v>
      </c>
      <c r="H7" s="53">
        <v>8.5</v>
      </c>
      <c r="I7" s="53">
        <v>3.5</v>
      </c>
      <c r="J7" s="53">
        <f t="shared" si="0"/>
        <v>4.75</v>
      </c>
      <c r="K7" s="40"/>
      <c r="L7" s="54"/>
      <c r="M7" s="54"/>
      <c r="N7" s="54"/>
      <c r="O7" s="41"/>
      <c r="P7" s="42"/>
    </row>
    <row r="8" spans="1:16" ht="15" customHeight="1" x14ac:dyDescent="0.25">
      <c r="A8" s="30"/>
      <c r="B8" s="49" t="s">
        <v>46</v>
      </c>
      <c r="C8" s="50" t="s">
        <v>57</v>
      </c>
      <c r="D8" s="51" t="s">
        <v>58</v>
      </c>
      <c r="E8" s="52">
        <v>6</v>
      </c>
      <c r="F8" s="53">
        <v>5</v>
      </c>
      <c r="G8" s="53">
        <v>7</v>
      </c>
      <c r="H8" s="53">
        <v>6</v>
      </c>
      <c r="I8" s="53">
        <v>3.5</v>
      </c>
      <c r="J8" s="53">
        <f t="shared" si="0"/>
        <v>5.375</v>
      </c>
      <c r="K8" s="40"/>
      <c r="L8" s="54"/>
      <c r="M8" s="54"/>
      <c r="N8" s="54"/>
      <c r="O8" s="41"/>
      <c r="P8" s="42"/>
    </row>
    <row r="9" spans="1:16" ht="15" customHeight="1" x14ac:dyDescent="0.25">
      <c r="A9" s="30"/>
      <c r="B9" s="49" t="s">
        <v>46</v>
      </c>
      <c r="C9" s="50" t="s">
        <v>59</v>
      </c>
      <c r="D9" s="51" t="s">
        <v>60</v>
      </c>
      <c r="E9" s="52">
        <v>7</v>
      </c>
      <c r="F9" s="53">
        <v>5</v>
      </c>
      <c r="G9" s="53">
        <v>8</v>
      </c>
      <c r="H9" s="53">
        <v>2.5</v>
      </c>
      <c r="I9" s="53">
        <v>7</v>
      </c>
      <c r="J9" s="53">
        <f t="shared" si="0"/>
        <v>5.625</v>
      </c>
      <c r="K9" s="40"/>
      <c r="L9" s="54"/>
      <c r="M9" s="54"/>
      <c r="N9" s="54"/>
      <c r="O9" s="41"/>
      <c r="P9" s="42"/>
    </row>
    <row r="10" spans="1:16" ht="15" customHeight="1" x14ac:dyDescent="0.25">
      <c r="A10" s="30"/>
      <c r="B10" s="49" t="s">
        <v>46</v>
      </c>
      <c r="C10" s="50" t="s">
        <v>61</v>
      </c>
      <c r="D10" s="51" t="s">
        <v>62</v>
      </c>
      <c r="E10" s="52">
        <v>8</v>
      </c>
      <c r="F10" s="53">
        <v>5</v>
      </c>
      <c r="G10" s="53">
        <v>6</v>
      </c>
      <c r="H10" s="53">
        <v>6</v>
      </c>
      <c r="I10" s="53">
        <v>8</v>
      </c>
      <c r="J10" s="53">
        <f t="shared" si="0"/>
        <v>6.25</v>
      </c>
      <c r="K10" s="40"/>
      <c r="L10" s="54"/>
      <c r="M10" s="54"/>
      <c r="N10" s="54"/>
      <c r="O10" s="41"/>
      <c r="P10" s="42"/>
    </row>
    <row r="11" spans="1:16" ht="15.75" customHeight="1" x14ac:dyDescent="0.25">
      <c r="A11" s="30"/>
      <c r="B11" s="55" t="s">
        <v>46</v>
      </c>
      <c r="C11" s="56" t="s">
        <v>63</v>
      </c>
      <c r="D11" s="57" t="s">
        <v>64</v>
      </c>
      <c r="E11" s="58">
        <v>9</v>
      </c>
      <c r="F11" s="59">
        <v>5</v>
      </c>
      <c r="G11" s="59">
        <v>4.5</v>
      </c>
      <c r="H11" s="59">
        <v>8.5</v>
      </c>
      <c r="I11" s="59">
        <v>9</v>
      </c>
      <c r="J11" s="59">
        <f t="shared" si="0"/>
        <v>6.75</v>
      </c>
      <c r="K11" s="40"/>
      <c r="L11" s="54"/>
      <c r="M11" s="54"/>
      <c r="N11" s="54"/>
      <c r="O11" s="41"/>
      <c r="P11" s="42"/>
    </row>
    <row r="12" spans="1:16" ht="15.75" customHeight="1" x14ac:dyDescent="0.25">
      <c r="A12" s="30"/>
      <c r="B12" s="60"/>
      <c r="C12" s="61"/>
      <c r="D12" s="62"/>
      <c r="E12" s="63"/>
      <c r="F12" s="64"/>
      <c r="G12" s="65"/>
      <c r="H12" s="66"/>
      <c r="I12" s="64"/>
      <c r="J12" s="64"/>
      <c r="K12" s="40"/>
      <c r="L12" s="54"/>
      <c r="M12" s="54"/>
      <c r="N12" s="54"/>
      <c r="O12" s="41"/>
      <c r="P12" s="42"/>
    </row>
    <row r="13" spans="1:16" ht="15.6" customHeight="1" x14ac:dyDescent="0.25">
      <c r="A13" s="30"/>
      <c r="B13" s="43" t="s">
        <v>65</v>
      </c>
      <c r="C13" s="44" t="s">
        <v>66</v>
      </c>
      <c r="D13" s="45" t="s">
        <v>67</v>
      </c>
      <c r="E13" s="46">
        <v>1</v>
      </c>
      <c r="F13" s="47">
        <v>4</v>
      </c>
      <c r="G13" s="67"/>
      <c r="H13" s="68">
        <v>1.5</v>
      </c>
      <c r="I13" s="47">
        <v>3.5</v>
      </c>
      <c r="J13" s="47">
        <f t="shared" ref="J13:J19" si="1">SUM(F13:I13)/COUNT(F13:I13)</f>
        <v>3</v>
      </c>
      <c r="K13" s="40"/>
      <c r="L13" s="54"/>
      <c r="M13" s="54"/>
      <c r="N13" s="54"/>
      <c r="O13" s="41"/>
      <c r="P13" s="42"/>
    </row>
    <row r="14" spans="1:16" ht="15" customHeight="1" x14ac:dyDescent="0.25">
      <c r="A14" s="30"/>
      <c r="B14" s="49" t="s">
        <v>65</v>
      </c>
      <c r="C14" s="50" t="s">
        <v>68</v>
      </c>
      <c r="D14" s="51" t="s">
        <v>69</v>
      </c>
      <c r="E14" s="52">
        <v>1</v>
      </c>
      <c r="F14" s="53">
        <v>4</v>
      </c>
      <c r="G14" s="69"/>
      <c r="H14" s="70">
        <v>1.5</v>
      </c>
      <c r="I14" s="53">
        <v>3.5</v>
      </c>
      <c r="J14" s="53">
        <f t="shared" si="1"/>
        <v>3</v>
      </c>
      <c r="K14" s="40"/>
      <c r="L14" s="54"/>
      <c r="M14" s="54"/>
      <c r="N14" s="54"/>
      <c r="O14" s="41"/>
      <c r="P14" s="42"/>
    </row>
    <row r="15" spans="1:16" ht="15" customHeight="1" x14ac:dyDescent="0.25">
      <c r="A15" s="30"/>
      <c r="B15" s="49" t="s">
        <v>65</v>
      </c>
      <c r="C15" s="50" t="s">
        <v>70</v>
      </c>
      <c r="D15" s="51" t="s">
        <v>71</v>
      </c>
      <c r="E15" s="52">
        <v>3</v>
      </c>
      <c r="F15" s="53">
        <v>4</v>
      </c>
      <c r="G15" s="69"/>
      <c r="H15" s="70">
        <v>4</v>
      </c>
      <c r="I15" s="53">
        <v>3.5</v>
      </c>
      <c r="J15" s="53">
        <f t="shared" si="1"/>
        <v>3.8333333333333335</v>
      </c>
      <c r="K15" s="40"/>
      <c r="L15" s="54"/>
      <c r="M15" s="54"/>
      <c r="N15" s="54"/>
      <c r="O15" s="41"/>
      <c r="P15" s="42"/>
    </row>
    <row r="16" spans="1:16" ht="15" customHeight="1" x14ac:dyDescent="0.25">
      <c r="A16" s="30"/>
      <c r="B16" s="49" t="s">
        <v>65</v>
      </c>
      <c r="C16" s="50" t="s">
        <v>72</v>
      </c>
      <c r="D16" s="51" t="s">
        <v>73</v>
      </c>
      <c r="E16" s="52">
        <v>4</v>
      </c>
      <c r="F16" s="53">
        <v>4</v>
      </c>
      <c r="G16" s="69"/>
      <c r="H16" s="70">
        <v>5</v>
      </c>
      <c r="I16" s="53">
        <v>3.5</v>
      </c>
      <c r="J16" s="53">
        <f t="shared" si="1"/>
        <v>4.166666666666667</v>
      </c>
      <c r="K16" s="40"/>
      <c r="L16" s="54"/>
      <c r="M16" s="54"/>
      <c r="N16" s="54"/>
      <c r="O16" s="41"/>
      <c r="P16" s="42"/>
    </row>
    <row r="17" spans="1:16" ht="15" customHeight="1" x14ac:dyDescent="0.25">
      <c r="A17" s="30"/>
      <c r="B17" s="49" t="s">
        <v>65</v>
      </c>
      <c r="C17" s="50" t="s">
        <v>74</v>
      </c>
      <c r="D17" s="51" t="s">
        <v>75</v>
      </c>
      <c r="E17" s="52">
        <v>5</v>
      </c>
      <c r="F17" s="53">
        <v>4</v>
      </c>
      <c r="G17" s="69"/>
      <c r="H17" s="70">
        <v>6</v>
      </c>
      <c r="I17" s="53">
        <v>3.5</v>
      </c>
      <c r="J17" s="53">
        <f t="shared" si="1"/>
        <v>4.5</v>
      </c>
      <c r="K17" s="40"/>
      <c r="L17" s="54"/>
      <c r="M17" s="54"/>
      <c r="N17" s="54"/>
      <c r="O17" s="41"/>
      <c r="P17" s="42"/>
    </row>
    <row r="18" spans="1:16" ht="15" customHeight="1" x14ac:dyDescent="0.25">
      <c r="A18" s="30"/>
      <c r="B18" s="49" t="s">
        <v>65</v>
      </c>
      <c r="C18" s="50" t="s">
        <v>76</v>
      </c>
      <c r="D18" s="51" t="s">
        <v>77</v>
      </c>
      <c r="E18" s="52">
        <v>6</v>
      </c>
      <c r="F18" s="53">
        <v>4</v>
      </c>
      <c r="G18" s="69"/>
      <c r="H18" s="70">
        <v>3</v>
      </c>
      <c r="I18" s="53">
        <v>7</v>
      </c>
      <c r="J18" s="53">
        <f t="shared" si="1"/>
        <v>4.666666666666667</v>
      </c>
      <c r="K18" s="40"/>
      <c r="L18" s="54"/>
      <c r="M18" s="54"/>
      <c r="N18" s="54"/>
      <c r="O18" s="41"/>
      <c r="P18" s="42"/>
    </row>
    <row r="19" spans="1:16" ht="15" customHeight="1" x14ac:dyDescent="0.25">
      <c r="A19" s="30"/>
      <c r="B19" s="49" t="s">
        <v>65</v>
      </c>
      <c r="C19" s="50" t="s">
        <v>78</v>
      </c>
      <c r="D19" s="51" t="s">
        <v>79</v>
      </c>
      <c r="E19" s="52">
        <v>7</v>
      </c>
      <c r="F19" s="53">
        <v>4</v>
      </c>
      <c r="G19" s="69"/>
      <c r="H19" s="70">
        <v>7</v>
      </c>
      <c r="I19" s="53">
        <v>3.5</v>
      </c>
      <c r="J19" s="53">
        <f t="shared" si="1"/>
        <v>4.833333333333333</v>
      </c>
      <c r="K19" s="40"/>
      <c r="L19" s="54"/>
      <c r="M19" s="54"/>
      <c r="N19" s="54"/>
      <c r="O19" s="41"/>
      <c r="P19" s="42"/>
    </row>
    <row r="20" spans="1:16" ht="15.75" customHeight="1" x14ac:dyDescent="0.25">
      <c r="A20" s="30"/>
      <c r="B20" s="71"/>
      <c r="C20" s="72"/>
      <c r="D20" s="73"/>
      <c r="E20" s="59"/>
      <c r="F20" s="59"/>
      <c r="G20" s="74"/>
      <c r="H20" s="75"/>
      <c r="I20" s="59"/>
      <c r="J20" s="59"/>
      <c r="K20" s="40"/>
      <c r="L20" s="54"/>
      <c r="M20" s="54"/>
      <c r="N20" s="54"/>
      <c r="O20" s="41"/>
      <c r="P20" s="42"/>
    </row>
    <row r="21" spans="1:16" ht="15.6" customHeight="1" x14ac:dyDescent="0.25">
      <c r="A21" s="76"/>
      <c r="B21" s="77"/>
      <c r="C21" s="77"/>
      <c r="D21" s="77"/>
      <c r="E21" s="77"/>
      <c r="F21" s="77"/>
      <c r="G21" s="77"/>
      <c r="H21" s="77"/>
      <c r="I21" s="77"/>
      <c r="J21" s="77"/>
      <c r="K21" s="41"/>
      <c r="L21" s="41"/>
      <c r="M21" s="41"/>
      <c r="N21" s="41"/>
      <c r="O21" s="41"/>
      <c r="P21" s="42"/>
    </row>
    <row r="22" spans="1:16" ht="15" customHeight="1" x14ac:dyDescent="0.25">
      <c r="A22" s="76"/>
      <c r="B22" s="41"/>
      <c r="C22" s="41"/>
      <c r="D22" s="41"/>
      <c r="E22" s="41"/>
      <c r="F22" s="41"/>
      <c r="G22" s="41"/>
      <c r="H22" s="41"/>
      <c r="I22" s="41"/>
      <c r="J22" s="41"/>
      <c r="K22" s="41"/>
      <c r="L22" s="41"/>
      <c r="M22" s="41"/>
      <c r="N22" s="41"/>
      <c r="O22" s="41"/>
      <c r="P22" s="42"/>
    </row>
    <row r="23" spans="1:16" ht="15" customHeight="1" x14ac:dyDescent="0.25">
      <c r="A23" s="76"/>
      <c r="B23" s="41"/>
      <c r="C23" s="41"/>
      <c r="D23" s="41"/>
      <c r="E23" s="41"/>
      <c r="F23" s="41"/>
      <c r="G23" s="41"/>
      <c r="H23" s="41"/>
      <c r="I23" s="41"/>
      <c r="J23" s="41"/>
      <c r="K23" s="41"/>
      <c r="L23" s="41"/>
      <c r="M23" s="41"/>
      <c r="N23" s="41"/>
      <c r="O23" s="41"/>
      <c r="P23" s="42"/>
    </row>
    <row r="24" spans="1:16" ht="15.75" customHeight="1" x14ac:dyDescent="0.25">
      <c r="A24" s="76"/>
      <c r="B24" s="78"/>
      <c r="C24" s="78"/>
      <c r="D24" s="78"/>
      <c r="E24" s="78"/>
      <c r="F24" s="78"/>
      <c r="G24" s="78"/>
      <c r="H24" s="78"/>
      <c r="I24" s="78"/>
      <c r="J24" s="78"/>
      <c r="K24" s="78"/>
      <c r="L24" s="78"/>
      <c r="M24" s="78"/>
      <c r="N24" s="78"/>
      <c r="O24" s="41"/>
      <c r="P24" s="42"/>
    </row>
    <row r="25" spans="1:16" ht="60.75" customHeight="1" x14ac:dyDescent="0.25">
      <c r="A25" s="30"/>
      <c r="B25" s="33" t="s">
        <v>80</v>
      </c>
      <c r="C25" s="33" t="s">
        <v>41</v>
      </c>
      <c r="D25" s="297" t="s">
        <v>42</v>
      </c>
      <c r="E25" s="298"/>
      <c r="F25" s="298"/>
      <c r="G25" s="298"/>
      <c r="H25" s="299"/>
      <c r="I25" s="294" t="s">
        <v>43</v>
      </c>
      <c r="J25" s="295"/>
      <c r="K25" s="295"/>
      <c r="L25" s="296"/>
      <c r="M25" s="33" t="s">
        <v>44</v>
      </c>
      <c r="N25" s="79" t="s">
        <v>81</v>
      </c>
      <c r="O25" s="80"/>
      <c r="P25" s="81"/>
    </row>
    <row r="26" spans="1:16" ht="75" customHeight="1" x14ac:dyDescent="0.25">
      <c r="A26" s="30"/>
      <c r="B26" s="82" t="s">
        <v>82</v>
      </c>
      <c r="C26" s="83" t="s">
        <v>83</v>
      </c>
      <c r="D26" s="84" t="s">
        <v>84</v>
      </c>
      <c r="E26" s="85" t="s">
        <v>85</v>
      </c>
      <c r="F26" s="86" t="s">
        <v>86</v>
      </c>
      <c r="G26" s="83" t="s">
        <v>87</v>
      </c>
      <c r="H26" s="83" t="s">
        <v>88</v>
      </c>
      <c r="I26" s="84" t="s">
        <v>89</v>
      </c>
      <c r="J26" s="86" t="s">
        <v>90</v>
      </c>
      <c r="K26" s="83" t="s">
        <v>87</v>
      </c>
      <c r="L26" s="83" t="s">
        <v>91</v>
      </c>
      <c r="M26" s="83" t="s">
        <v>92</v>
      </c>
      <c r="N26" s="87"/>
      <c r="O26" s="80"/>
      <c r="P26" s="81"/>
    </row>
    <row r="27" spans="1:16" ht="15.6" customHeight="1" x14ac:dyDescent="0.25">
      <c r="A27" s="30"/>
      <c r="B27" s="45" t="s">
        <v>48</v>
      </c>
      <c r="C27" s="47">
        <f>IFERROR(INDEX('Water quality compliance (CRI)'!$X$2:$X$20,MATCH($C3,'Water quality compliance (CRI)'!$B$2:$B$20,0),1),"")</f>
        <v>5</v>
      </c>
      <c r="D27" s="88">
        <f>IFERROR(INDEX('Treatment works compliance'!$X$2:$X$20,MATCH($C3,'Treatment works compliance'!$B$2:$B$20,0),1),"")</f>
        <v>1</v>
      </c>
      <c r="E27" s="89">
        <f>IFERROR(INDEX('Pollution incidents'!$X$2:$X$20,MATCH($C3,'Pollution incidents'!$B$2:$B$20,0),1),"")</f>
        <v>2</v>
      </c>
      <c r="F27" s="90">
        <f>IFERROR(INDEX('Risk of sewer flooding'!$X$2:$X$20,MATCH($C3,'Risk of sewer flooding'!$B$2:$B$20,0),1),"")</f>
        <v>5.5</v>
      </c>
      <c r="G27" s="47">
        <f t="shared" ref="G27:G35" si="2">AVERAGE(D27:F27)</f>
        <v>2.8333333333333335</v>
      </c>
      <c r="H27" s="47">
        <v>1</v>
      </c>
      <c r="I27" s="88">
        <f>IFERROR(INDEX('Leakage (Composite)'!$L$2:$L$20,MATCH($C3,'Leakage (Composite)'!$B$2:$B$20,0),1),"")</f>
        <v>9</v>
      </c>
      <c r="J27" s="90">
        <f>IFERROR(INDEX('Per capita consumption'!$X$2:$X$20,MATCH($C3,'Per capita consumption'!$B$2:$B$20,0),1),"")</f>
        <v>3</v>
      </c>
      <c r="K27" s="47">
        <f t="shared" ref="K27:K35" si="3">AVERAGE(I27:J27)</f>
        <v>6</v>
      </c>
      <c r="L27" s="47">
        <v>6</v>
      </c>
      <c r="M27" s="47">
        <f>IFERROR(INDEX('Risk of severe restrictions'!$X$2:$X$20,MATCH($C3,'Risk of severe restrictions'!$B$2:$B$20,0),1),"")</f>
        <v>3.5</v>
      </c>
      <c r="N27" s="67">
        <f>SUM(M27+L27+H27+C27)/4</f>
        <v>3.875</v>
      </c>
      <c r="O27" s="80"/>
      <c r="P27" s="81"/>
    </row>
    <row r="28" spans="1:16" ht="15" customHeight="1" x14ac:dyDescent="0.25">
      <c r="A28" s="30"/>
      <c r="B28" s="51" t="s">
        <v>50</v>
      </c>
      <c r="C28" s="53">
        <f>IFERROR(INDEX('Water quality compliance (CRI)'!$X$2:$X$20,MATCH($C4,'Water quality compliance (CRI)'!$B$2:$B$20,0),1),"")</f>
        <v>5</v>
      </c>
      <c r="D28" s="91">
        <f>IFERROR(INDEX('Treatment works compliance'!$X$2:$X$20,MATCH($C4,'Treatment works compliance'!$B$2:$B$20,0),1),"")</f>
        <v>2</v>
      </c>
      <c r="E28" s="54">
        <f>IFERROR(INDEX('Pollution incidents'!$X$2:$X$20,MATCH($C4,'Pollution incidents'!$B$2:$B$20,0),1),"")</f>
        <v>3.5</v>
      </c>
      <c r="F28" s="92">
        <f>IFERROR(INDEX('Risk of sewer flooding'!$X$2:$X$20,MATCH($C4,'Risk of sewer flooding'!$B$2:$B$20,0),1),"")</f>
        <v>8</v>
      </c>
      <c r="G28" s="53">
        <f t="shared" si="2"/>
        <v>4.5</v>
      </c>
      <c r="H28" s="53">
        <v>4.5</v>
      </c>
      <c r="I28" s="91">
        <f>IFERROR(INDEX('Leakage (Composite)'!$L$2:$L$20,MATCH($C4,'Leakage (Composite)'!$B$2:$B$20,0),1),"")</f>
        <v>6.5</v>
      </c>
      <c r="J28" s="92">
        <f>IFERROR(INDEX('Per capita consumption'!$X$2:$X$20,MATCH($C4,'Per capita consumption'!$B$2:$B$20,0),1),"")</f>
        <v>2</v>
      </c>
      <c r="K28" s="53">
        <f t="shared" si="3"/>
        <v>4.25</v>
      </c>
      <c r="L28" s="53">
        <v>2.5</v>
      </c>
      <c r="M28" s="53">
        <f>IFERROR(INDEX('Risk of severe restrictions'!$X$2:$X$20,MATCH($C4,'Risk of severe restrictions'!$B$2:$B$20,0),1),"")</f>
        <v>3.5</v>
      </c>
      <c r="N28" s="69">
        <f t="shared" ref="N28:N35" si="4">SUM(C28+H28+L28+M28)/4</f>
        <v>3.875</v>
      </c>
      <c r="O28" s="80"/>
      <c r="P28" s="81"/>
    </row>
    <row r="29" spans="1:16" ht="15" customHeight="1" x14ac:dyDescent="0.25">
      <c r="A29" s="30"/>
      <c r="B29" s="51" t="s">
        <v>52</v>
      </c>
      <c r="C29" s="53">
        <f>IFERROR(INDEX('Water quality compliance (CRI)'!$X$2:$X$20,MATCH($C5,'Water quality compliance (CRI)'!$B$2:$B$20,0),1),"")</f>
        <v>5</v>
      </c>
      <c r="D29" s="91">
        <f>IFERROR(INDEX('Treatment works compliance'!$X$2:$X$20,MATCH($C5,'Treatment works compliance'!$B$2:$B$20,0),1),"")</f>
        <v>5</v>
      </c>
      <c r="E29" s="54">
        <f>IFERROR(INDEX('Pollution incidents'!$X$2:$X$20,MATCH($C5,'Pollution incidents'!$B$2:$B$20,0),1),"")</f>
        <v>1</v>
      </c>
      <c r="F29" s="92">
        <f>IFERROR(INDEX('Risk of sewer flooding'!$X$2:$X$20,MATCH($C5,'Risk of sewer flooding'!$B$2:$B$20,0),1),"")</f>
        <v>7</v>
      </c>
      <c r="G29" s="53">
        <f t="shared" si="2"/>
        <v>4.333333333333333</v>
      </c>
      <c r="H29" s="53">
        <v>3</v>
      </c>
      <c r="I29" s="91">
        <f>IFERROR(INDEX('Leakage (Composite)'!$L$2:$L$20,MATCH($C5,'Leakage (Composite)'!$B$2:$B$20,0),1),"")</f>
        <v>4</v>
      </c>
      <c r="J29" s="92">
        <f>IFERROR(INDEX('Per capita consumption'!$X$2:$X$20,MATCH($C5,'Per capita consumption'!$B$2:$B$20,0),1),"")</f>
        <v>5</v>
      </c>
      <c r="K29" s="53">
        <f t="shared" si="3"/>
        <v>4.5</v>
      </c>
      <c r="L29" s="53">
        <v>4</v>
      </c>
      <c r="M29" s="53">
        <f>IFERROR(INDEX('Risk of severe restrictions'!$X$2:$X$20,MATCH($C5,'Risk of severe restrictions'!$B$2:$B$20,0),1),"")</f>
        <v>3.5</v>
      </c>
      <c r="N29" s="69">
        <f t="shared" si="4"/>
        <v>3.875</v>
      </c>
      <c r="O29" s="80"/>
      <c r="P29" s="81"/>
    </row>
    <row r="30" spans="1:16" ht="15" customHeight="1" x14ac:dyDescent="0.25">
      <c r="A30" s="30"/>
      <c r="B30" s="51" t="s">
        <v>54</v>
      </c>
      <c r="C30" s="53">
        <f>IFERROR(INDEX('Water quality compliance (CRI)'!$X$2:$X$20,MATCH($C6,'Water quality compliance (CRI)'!$B$2:$B$20,0),1),"")</f>
        <v>5</v>
      </c>
      <c r="D30" s="91">
        <f>IFERROR(INDEX('Treatment works compliance'!$X$2:$X$20,MATCH($C6,'Treatment works compliance'!$B$2:$B$20,0),1),"")</f>
        <v>8</v>
      </c>
      <c r="E30" s="54">
        <f>IFERROR(INDEX('Pollution incidents'!$X$2:$X$20,MATCH($C6,'Pollution incidents'!$B$2:$B$20,0),1),"")</f>
        <v>5</v>
      </c>
      <c r="F30" s="92">
        <f>IFERROR(INDEX('Risk of sewer flooding'!$X$2:$X$20,MATCH($C6,'Risk of sewer flooding'!$B$2:$B$20,0),1),"")</f>
        <v>9</v>
      </c>
      <c r="G30" s="53">
        <f t="shared" si="2"/>
        <v>7.333333333333333</v>
      </c>
      <c r="H30" s="53">
        <v>9</v>
      </c>
      <c r="I30" s="91">
        <f>IFERROR(INDEX('Leakage (Composite)'!$L$2:$L$20,MATCH($C6,'Leakage (Composite)'!$B$2:$B$20,0),1),"")</f>
        <v>1</v>
      </c>
      <c r="J30" s="92">
        <f>IFERROR(INDEX('Per capita consumption'!$X$2:$X$20,MATCH($C6,'Per capita consumption'!$B$2:$B$20,0),1),"")</f>
        <v>1</v>
      </c>
      <c r="K30" s="53">
        <f t="shared" si="3"/>
        <v>1</v>
      </c>
      <c r="L30" s="53">
        <v>1</v>
      </c>
      <c r="M30" s="53">
        <f>IFERROR(INDEX('Risk of severe restrictions'!$X$2:$X$20,MATCH($C6,'Risk of severe restrictions'!$B$2:$B$20,0),1),"")</f>
        <v>3.5</v>
      </c>
      <c r="N30" s="69">
        <f t="shared" si="4"/>
        <v>4.625</v>
      </c>
      <c r="O30" s="80"/>
      <c r="P30" s="81"/>
    </row>
    <row r="31" spans="1:16" ht="15" customHeight="1" x14ac:dyDescent="0.25">
      <c r="A31" s="30"/>
      <c r="B31" s="51" t="s">
        <v>56</v>
      </c>
      <c r="C31" s="53">
        <f>IFERROR(INDEX('Water quality compliance (CRI)'!$X$2:$X$20,MATCH($C7,'Water quality compliance (CRI)'!$B$2:$B$20,0),1),"")</f>
        <v>5</v>
      </c>
      <c r="D31" s="91">
        <f>IFERROR(INDEX('Treatment works compliance'!$X$2:$X$20,MATCH($C7,'Treatment works compliance'!$B$2:$B$20,0),1),"")</f>
        <v>4</v>
      </c>
      <c r="E31" s="54">
        <f>IFERROR(INDEX('Pollution incidents'!$X$2:$X$20,MATCH($C7,'Pollution incidents'!$B$2:$B$20,0),1),"")</f>
        <v>3.5</v>
      </c>
      <c r="F31" s="92">
        <f>IFERROR(INDEX('Risk of sewer flooding'!$X$2:$X$20,MATCH($C7,'Risk of sewer flooding'!$B$2:$B$20,0),1),"")</f>
        <v>4</v>
      </c>
      <c r="G31" s="53">
        <f t="shared" si="2"/>
        <v>3.8333333333333335</v>
      </c>
      <c r="H31" s="53">
        <v>2</v>
      </c>
      <c r="I31" s="91">
        <f>IFERROR(INDEX('Leakage (Composite)'!$L$2:$L$20,MATCH($C7,'Leakage (Composite)'!$B$2:$B$20,0),1),"")</f>
        <v>6.5</v>
      </c>
      <c r="J31" s="92">
        <f>IFERROR(INDEX('Per capita consumption'!$X$2:$X$20,MATCH($C7,'Per capita consumption'!$B$2:$B$20,0),1),"")</f>
        <v>6.5</v>
      </c>
      <c r="K31" s="53">
        <f t="shared" si="3"/>
        <v>6.5</v>
      </c>
      <c r="L31" s="53">
        <v>8.5</v>
      </c>
      <c r="M31" s="53">
        <f>IFERROR(INDEX('Risk of severe restrictions'!$X$2:$X$20,MATCH($C7,'Risk of severe restrictions'!$B$2:$B$20,0),1),"")</f>
        <v>3.5</v>
      </c>
      <c r="N31" s="69">
        <f t="shared" si="4"/>
        <v>4.75</v>
      </c>
      <c r="O31" s="80"/>
      <c r="P31" s="81"/>
    </row>
    <row r="32" spans="1:16" ht="15" customHeight="1" x14ac:dyDescent="0.25">
      <c r="A32" s="30"/>
      <c r="B32" s="51" t="s">
        <v>58</v>
      </c>
      <c r="C32" s="53">
        <f>IFERROR(INDEX('Water quality compliance (CRI)'!$X$2:$X$20,MATCH($C9,'Water quality compliance (CRI)'!$B$2:$B$20,0),1),"")</f>
        <v>5</v>
      </c>
      <c r="D32" s="91">
        <f>IFERROR(INDEX('Treatment works compliance'!$X$2:$X$20,MATCH($C9,'Treatment works compliance'!$B$2:$B$20,0),1),"")</f>
        <v>7</v>
      </c>
      <c r="E32" s="54">
        <f>IFERROR(INDEX('Pollution incidents'!$X$2:$X$20,MATCH($C9,'Pollution incidents'!$B$2:$B$20,0),1),"")</f>
        <v>8.5</v>
      </c>
      <c r="F32" s="92">
        <f>IFERROR(INDEX('Risk of sewer flooding'!$X$2:$X$20,MATCH($C9,'Risk of sewer flooding'!$B$2:$B$20,0),1),"")</f>
        <v>3</v>
      </c>
      <c r="G32" s="53">
        <f t="shared" si="2"/>
        <v>6.166666666666667</v>
      </c>
      <c r="H32" s="53">
        <v>7</v>
      </c>
      <c r="I32" s="91">
        <f>IFERROR(INDEX('Leakage (Composite)'!$L$2:$L$20,MATCH($C9,'Leakage (Composite)'!$B$2:$B$20,0),1),"")</f>
        <v>3</v>
      </c>
      <c r="J32" s="92">
        <f>IFERROR(INDEX('Per capita consumption'!$X$2:$X$20,MATCH($C9,'Per capita consumption'!$B$2:$B$20,0),1),"")</f>
        <v>9</v>
      </c>
      <c r="K32" s="53">
        <f t="shared" si="3"/>
        <v>6</v>
      </c>
      <c r="L32" s="53">
        <v>6</v>
      </c>
      <c r="M32" s="53">
        <f>IFERROR(INDEX('Risk of severe restrictions'!$X$2:$X$20,MATCH($C9,'Risk of severe restrictions'!$B$2:$B$20,0),1),"")</f>
        <v>3.5</v>
      </c>
      <c r="N32" s="69">
        <f t="shared" si="4"/>
        <v>5.375</v>
      </c>
      <c r="O32" s="80"/>
      <c r="P32" s="81"/>
    </row>
    <row r="33" spans="1:16" ht="15" customHeight="1" x14ac:dyDescent="0.25">
      <c r="A33" s="30"/>
      <c r="B33" s="51" t="s">
        <v>60</v>
      </c>
      <c r="C33" s="53">
        <f>IFERROR(INDEX('Water quality compliance (CRI)'!$X$2:$X$20,MATCH($C11,'Water quality compliance (CRI)'!$B$2:$B$20,0),1),"")</f>
        <v>5</v>
      </c>
      <c r="D33" s="91">
        <f>IFERROR(INDEX('Treatment works compliance'!$X$2:$X$20,MATCH($C11,'Treatment works compliance'!$B$2:$B$20,0),1),"")</f>
        <v>9</v>
      </c>
      <c r="E33" s="54">
        <f>IFERROR(INDEX('Pollution incidents'!$X$2:$X$20,MATCH($C11,'Pollution incidents'!$B$2:$B$20,0),1),"")</f>
        <v>6</v>
      </c>
      <c r="F33" s="92">
        <f>IFERROR(INDEX('Risk of sewer flooding'!$X$2:$X$20,MATCH($C11,'Risk of sewer flooding'!$B$2:$B$20,0),1),"")</f>
        <v>5.5</v>
      </c>
      <c r="G33" s="53">
        <f t="shared" si="2"/>
        <v>6.833333333333333</v>
      </c>
      <c r="H33" s="53">
        <v>8</v>
      </c>
      <c r="I33" s="91">
        <f>IFERROR(INDEX('Leakage (Composite)'!$L$2:$L$20,MATCH($C11,'Leakage (Composite)'!$B$2:$B$20,0),1),"")</f>
        <v>2</v>
      </c>
      <c r="J33" s="92">
        <f>IFERROR(INDEX('Per capita consumption'!$X$2:$X$20,MATCH($C11,'Per capita consumption'!$B$2:$B$20,0),1),"")</f>
        <v>6.5</v>
      </c>
      <c r="K33" s="53">
        <f t="shared" si="3"/>
        <v>4.25</v>
      </c>
      <c r="L33" s="53">
        <v>2.5</v>
      </c>
      <c r="M33" s="53">
        <f>IFERROR(INDEX('Risk of severe restrictions'!$X$2:$X$20,MATCH($C11,'Risk of severe restrictions'!$B$2:$B$20,0),1),"")</f>
        <v>7</v>
      </c>
      <c r="N33" s="69">
        <f t="shared" si="4"/>
        <v>5.625</v>
      </c>
      <c r="O33" s="80"/>
      <c r="P33" s="81"/>
    </row>
    <row r="34" spans="1:16" ht="15" customHeight="1" x14ac:dyDescent="0.25">
      <c r="A34" s="30"/>
      <c r="B34" s="51" t="s">
        <v>62</v>
      </c>
      <c r="C34" s="53">
        <f>IFERROR(INDEX('Water quality compliance (CRI)'!$X$2:$X$20,MATCH($C8,'Water quality compliance (CRI)'!$B$2:$B$20,0),1),"")</f>
        <v>5</v>
      </c>
      <c r="D34" s="91">
        <f>IFERROR(INDEX('Treatment works compliance'!$X$2:$X$20,MATCH($C8,'Treatment works compliance'!$B$2:$B$20,0),1),"")</f>
        <v>6</v>
      </c>
      <c r="E34" s="54">
        <f>IFERROR(INDEX('Pollution incidents'!$X$2:$X$20,MATCH($C8,'Pollution incidents'!$B$2:$B$20,0),1),"")</f>
        <v>7</v>
      </c>
      <c r="F34" s="92">
        <f>IFERROR(INDEX('Risk of sewer flooding'!$X$2:$X$20,MATCH($C8,'Risk of sewer flooding'!$B$2:$B$20,0),1),"")</f>
        <v>1</v>
      </c>
      <c r="G34" s="53">
        <f t="shared" si="2"/>
        <v>4.666666666666667</v>
      </c>
      <c r="H34" s="53">
        <v>6</v>
      </c>
      <c r="I34" s="91">
        <f>IFERROR(INDEX('Leakage (Composite)'!$L$2:$L$20,MATCH($C8,'Leakage (Composite)'!$B$2:$B$20,0),1),"")</f>
        <v>8</v>
      </c>
      <c r="J34" s="92">
        <f>IFERROR(INDEX('Per capita consumption'!$X$2:$X$20,MATCH($C8,'Per capita consumption'!$B$2:$B$20,0),1),"")</f>
        <v>4</v>
      </c>
      <c r="K34" s="53">
        <f t="shared" si="3"/>
        <v>6</v>
      </c>
      <c r="L34" s="53">
        <v>6</v>
      </c>
      <c r="M34" s="53">
        <f>IFERROR(INDEX('Risk of severe restrictions'!$X$2:$X$20,MATCH($C8,'Risk of severe restrictions'!$B$2:$B$20,0),1),"")</f>
        <v>8</v>
      </c>
      <c r="N34" s="69">
        <f t="shared" si="4"/>
        <v>6.25</v>
      </c>
      <c r="O34" s="80"/>
      <c r="P34" s="81"/>
    </row>
    <row r="35" spans="1:16" ht="15.75" customHeight="1" x14ac:dyDescent="0.25">
      <c r="A35" s="30"/>
      <c r="B35" s="57" t="s">
        <v>64</v>
      </c>
      <c r="C35" s="59">
        <f>IFERROR(INDEX('Water quality compliance (CRI)'!$X$2:$X$20,MATCH($C10,'Water quality compliance (CRI)'!$B$2:$B$20,0),1),"")</f>
        <v>5</v>
      </c>
      <c r="D35" s="93">
        <f>IFERROR(INDEX('Treatment works compliance'!$X$2:$X$20,MATCH($C10,'Treatment works compliance'!$B$2:$B$20,0),1),"")</f>
        <v>3</v>
      </c>
      <c r="E35" s="94">
        <f>IFERROR(INDEX('Pollution incidents'!$X$2:$X$20,MATCH($C10,'Pollution incidents'!$B$2:$B$20,0),1),"")</f>
        <v>8.5</v>
      </c>
      <c r="F35" s="95">
        <f>IFERROR(INDEX('Risk of sewer flooding'!$X$2:$X$20,MATCH($C10,'Risk of sewer flooding'!$B$2:$B$20,0),1),"")</f>
        <v>2</v>
      </c>
      <c r="G35" s="59">
        <f t="shared" si="2"/>
        <v>4.5</v>
      </c>
      <c r="H35" s="59">
        <v>4.5</v>
      </c>
      <c r="I35" s="93">
        <f>IFERROR(INDEX('Leakage (Composite)'!$L$2:$L$20,MATCH($C10,'Leakage (Composite)'!$B$2:$B$20,0),1),"")</f>
        <v>5</v>
      </c>
      <c r="J35" s="95">
        <f>IFERROR(INDEX('Per capita consumption'!$X$2:$X$20,MATCH($C10,'Per capita consumption'!$B$2:$B$20,0),1),"")</f>
        <v>8</v>
      </c>
      <c r="K35" s="59">
        <f t="shared" si="3"/>
        <v>6.5</v>
      </c>
      <c r="L35" s="59">
        <v>8.5</v>
      </c>
      <c r="M35" s="59">
        <f>IFERROR(INDEX('Risk of severe restrictions'!$X$2:$X$20,MATCH($C10,'Risk of severe restrictions'!$B$2:$B$20,0),1),"")</f>
        <v>9</v>
      </c>
      <c r="N35" s="74">
        <f t="shared" si="4"/>
        <v>6.75</v>
      </c>
      <c r="O35" s="80"/>
      <c r="P35" s="81"/>
    </row>
    <row r="36" spans="1:16" ht="15.75" customHeight="1" x14ac:dyDescent="0.25">
      <c r="A36" s="30"/>
      <c r="B36" s="62"/>
      <c r="C36" s="64"/>
      <c r="D36" s="96"/>
      <c r="E36" s="97"/>
      <c r="F36" s="98"/>
      <c r="G36" s="96"/>
      <c r="H36" s="98"/>
      <c r="I36" s="96"/>
      <c r="J36" s="98"/>
      <c r="K36" s="64"/>
      <c r="L36" s="64"/>
      <c r="M36" s="64"/>
      <c r="N36" s="65"/>
      <c r="O36" s="80"/>
      <c r="P36" s="81"/>
    </row>
    <row r="37" spans="1:16" ht="15.6" customHeight="1" x14ac:dyDescent="0.25">
      <c r="A37" s="30"/>
      <c r="B37" s="45" t="s">
        <v>67</v>
      </c>
      <c r="C37" s="47">
        <f>IFERROR(INDEX('Water quality compliance (CRI)'!$X$2:$X$20,MATCH($C13,'Water quality compliance (CRI)'!$B$2:$B$20,0),1),"")</f>
        <v>4</v>
      </c>
      <c r="D37" s="43" t="str">
        <f>IFERROR(INDEX('Treatment works compliance'!$X$2:$X$20,MATCH($C13,'Treatment works compliance'!$B$2:$B$20,0),1),"")</f>
        <v/>
      </c>
      <c r="E37" s="99" t="str">
        <f>IFERROR(INDEX('Treatment works compliance'!$X$2:$X$20,MATCH($C13,'Treatment works compliance'!$B$2:$B$20,0),1),"")</f>
        <v/>
      </c>
      <c r="F37" s="44" t="str">
        <f>IFERROR(INDEX('Treatment works compliance'!$X$2:$X$20,MATCH($C13,'Treatment works compliance'!$B$2:$B$20,0),1),"")</f>
        <v/>
      </c>
      <c r="G37" s="88"/>
      <c r="H37" s="90"/>
      <c r="I37" s="88">
        <f>IFERROR(INDEX('Leakage (Composite)'!$L$2:$L$20,MATCH($C13,'Leakage (Composite)'!$B$2:$B$20,0),1),"")</f>
        <v>1.5</v>
      </c>
      <c r="J37" s="90">
        <f>IFERROR(INDEX('Per capita consumption'!$X$2:$X$20,MATCH($C13,'Per capita consumption'!$B$2:$B$20,0),1),"")</f>
        <v>2</v>
      </c>
      <c r="K37" s="47">
        <f t="shared" ref="K37:K43" si="5">AVERAGE(I37:J37)</f>
        <v>1.75</v>
      </c>
      <c r="L37" s="47">
        <v>1.5</v>
      </c>
      <c r="M37" s="47">
        <f>IFERROR(INDEX('Risk of severe restrictions'!$X$2:$X$20,MATCH($C13,'Risk of severe restrictions'!$B$2:$B$20,0),1),"")</f>
        <v>3.5</v>
      </c>
      <c r="N37" s="67">
        <f t="shared" ref="N37:N43" si="6">SUM(C37+L37+M37)/3</f>
        <v>3</v>
      </c>
      <c r="O37" s="80"/>
      <c r="P37" s="81"/>
    </row>
    <row r="38" spans="1:16" ht="15" customHeight="1" x14ac:dyDescent="0.25">
      <c r="A38" s="30"/>
      <c r="B38" s="51" t="s">
        <v>69</v>
      </c>
      <c r="C38" s="53">
        <f>IFERROR(INDEX('Water quality compliance (CRI)'!$X$2:$X$20,MATCH($C14,'Water quality compliance (CRI)'!$B$2:$B$20,0),1),"")</f>
        <v>4</v>
      </c>
      <c r="D38" s="49" t="str">
        <f>IFERROR(INDEX('Treatment works compliance'!$X$2:$X$20,MATCH($C14,'Treatment works compliance'!$B$2:$B$20,0),1),"")</f>
        <v/>
      </c>
      <c r="E38" s="100" t="str">
        <f>IFERROR(INDEX('Treatment works compliance'!$X$2:$X$20,MATCH($C14,'Treatment works compliance'!$B$2:$B$20,0),1),"")</f>
        <v/>
      </c>
      <c r="F38" s="50" t="str">
        <f>IFERROR(INDEX('Treatment works compliance'!$X$2:$X$20,MATCH($C14,'Treatment works compliance'!$B$2:$B$20,0),1),"")</f>
        <v/>
      </c>
      <c r="G38" s="91"/>
      <c r="H38" s="92"/>
      <c r="I38" s="91">
        <f>IFERROR(INDEX('Leakage (Composite)'!$L$2:$L$20,MATCH($C14,'Leakage (Composite)'!$B$2:$B$20,0),1),"")</f>
        <v>3.5</v>
      </c>
      <c r="J38" s="92">
        <f>IFERROR(INDEX('Per capita consumption'!$X$2:$X$20,MATCH($C14,'Per capita consumption'!$B$2:$B$20,0),1),"")</f>
        <v>6</v>
      </c>
      <c r="K38" s="53">
        <f t="shared" si="5"/>
        <v>4.75</v>
      </c>
      <c r="L38" s="53">
        <v>1.5</v>
      </c>
      <c r="M38" s="53">
        <f>IFERROR(INDEX('Risk of severe restrictions'!$X$2:$X$20,MATCH($C14,'Risk of severe restrictions'!$B$2:$B$20,0),1),"")</f>
        <v>3.5</v>
      </c>
      <c r="N38" s="69">
        <f t="shared" si="6"/>
        <v>3</v>
      </c>
      <c r="O38" s="80"/>
      <c r="P38" s="81"/>
    </row>
    <row r="39" spans="1:16" ht="15" customHeight="1" x14ac:dyDescent="0.25">
      <c r="A39" s="30"/>
      <c r="B39" s="51" t="s">
        <v>71</v>
      </c>
      <c r="C39" s="53">
        <f>IFERROR(INDEX('Water quality compliance (CRI)'!$X$2:$X$20,MATCH($C15,'Water quality compliance (CRI)'!$B$2:$B$20,0),1),"")</f>
        <v>4</v>
      </c>
      <c r="D39" s="49" t="str">
        <f>IFERROR(INDEX('Treatment works compliance'!$X$2:$X$20,MATCH($C15,'Treatment works compliance'!$B$2:$B$20,0),1),"")</f>
        <v/>
      </c>
      <c r="E39" s="100" t="str">
        <f>IFERROR(INDEX('Treatment works compliance'!$X$2:$X$20,MATCH($C15,'Treatment works compliance'!$B$2:$B$20,0),1),"")</f>
        <v/>
      </c>
      <c r="F39" s="50" t="str">
        <f>IFERROR(INDEX('Treatment works compliance'!$X$2:$X$20,MATCH($C15,'Treatment works compliance'!$B$2:$B$20,0),1),"")</f>
        <v/>
      </c>
      <c r="G39" s="91"/>
      <c r="H39" s="92"/>
      <c r="I39" s="91">
        <f>IFERROR(INDEX('Leakage (Composite)'!$L$2:$L$20,MATCH($C15,'Leakage (Composite)'!$B$2:$B$20,0),1),"")</f>
        <v>3.5</v>
      </c>
      <c r="J39" s="92">
        <f>IFERROR(INDEX('Per capita consumption'!$X$2:$X$20,MATCH($C15,'Per capita consumption'!$B$2:$B$20,0),1),"")</f>
        <v>7</v>
      </c>
      <c r="K39" s="53">
        <f t="shared" si="5"/>
        <v>5.25</v>
      </c>
      <c r="L39" s="53">
        <v>4</v>
      </c>
      <c r="M39" s="53">
        <f>IFERROR(INDEX('Risk of severe restrictions'!$X$2:$X$20,MATCH($C15,'Risk of severe restrictions'!$B$2:$B$20,0),1),"")</f>
        <v>3.5</v>
      </c>
      <c r="N39" s="69">
        <f t="shared" si="6"/>
        <v>3.8333333333333335</v>
      </c>
      <c r="O39" s="80"/>
      <c r="P39" s="81"/>
    </row>
    <row r="40" spans="1:16" ht="15" customHeight="1" x14ac:dyDescent="0.25">
      <c r="A40" s="30"/>
      <c r="B40" s="51" t="s">
        <v>73</v>
      </c>
      <c r="C40" s="53">
        <f>IFERROR(INDEX('Water quality compliance (CRI)'!$X$2:$X$20,MATCH($C16,'Water quality compliance (CRI)'!$B$2:$B$20,0),1),"")</f>
        <v>4</v>
      </c>
      <c r="D40" s="49" t="str">
        <f>IFERROR(INDEX('Treatment works compliance'!$X$2:$X$20,MATCH($C16,'Treatment works compliance'!$B$2:$B$20,0),1),"")</f>
        <v/>
      </c>
      <c r="E40" s="100" t="str">
        <f>IFERROR(INDEX('Treatment works compliance'!$X$2:$X$20,MATCH($C16,'Treatment works compliance'!$B$2:$B$20,0),1),"")</f>
        <v/>
      </c>
      <c r="F40" s="50" t="str">
        <f>IFERROR(INDEX('Treatment works compliance'!$X$2:$X$20,MATCH($C16,'Treatment works compliance'!$B$2:$B$20,0),1),"")</f>
        <v/>
      </c>
      <c r="G40" s="91"/>
      <c r="H40" s="92"/>
      <c r="I40" s="91">
        <f>IFERROR(INDEX('Leakage (Composite)'!$L$2:$L$20,MATCH($C16,'Leakage (Composite)'!$B$2:$B$20,0),1),"")</f>
        <v>1.5</v>
      </c>
      <c r="J40" s="92">
        <f>IFERROR(INDEX('Per capita consumption'!$X$2:$X$20,MATCH($C16,'Per capita consumption'!$B$2:$B$20,0),1),"")</f>
        <v>3.5</v>
      </c>
      <c r="K40" s="53">
        <f t="shared" si="5"/>
        <v>2.5</v>
      </c>
      <c r="L40" s="53">
        <v>5</v>
      </c>
      <c r="M40" s="53">
        <f>IFERROR(INDEX('Risk of severe restrictions'!$X$2:$X$20,MATCH($C16,'Risk of severe restrictions'!$B$2:$B$20,0),1),"")</f>
        <v>3.5</v>
      </c>
      <c r="N40" s="69">
        <f t="shared" si="6"/>
        <v>4.166666666666667</v>
      </c>
      <c r="O40" s="80"/>
      <c r="P40" s="81"/>
    </row>
    <row r="41" spans="1:16" ht="15" customHeight="1" x14ac:dyDescent="0.25">
      <c r="A41" s="30"/>
      <c r="B41" s="51" t="s">
        <v>75</v>
      </c>
      <c r="C41" s="53">
        <f>IFERROR(INDEX('Water quality compliance (CRI)'!$X$2:$X$20,MATCH($C19,'Water quality compliance (CRI)'!$B$2:$B$20,0),1),"")</f>
        <v>4</v>
      </c>
      <c r="D41" s="49" t="str">
        <f>IFERROR(INDEX('Treatment works compliance'!$X$2:$X$20,MATCH($C19,'Treatment works compliance'!$B$2:$B$20,0),1),"")</f>
        <v/>
      </c>
      <c r="E41" s="100" t="str">
        <f>IFERROR(INDEX('Treatment works compliance'!$X$2:$X$20,MATCH($C19,'Treatment works compliance'!$B$2:$B$20,0),1),"")</f>
        <v/>
      </c>
      <c r="F41" s="50" t="str">
        <f>IFERROR(INDEX('Treatment works compliance'!$X$2:$X$20,MATCH($C19,'Treatment works compliance'!$B$2:$B$20,0),1),"")</f>
        <v/>
      </c>
      <c r="G41" s="91"/>
      <c r="H41" s="92"/>
      <c r="I41" s="91">
        <f>IFERROR(INDEX('Leakage (Composite)'!$L$2:$L$20,MATCH($C19,'Leakage (Composite)'!$B$2:$B$20,0),1),"")</f>
        <v>7</v>
      </c>
      <c r="J41" s="92">
        <f>IFERROR(INDEX('Per capita consumption'!$X$2:$X$20,MATCH($C19,'Per capita consumption'!$B$2:$B$20,0),1),"")</f>
        <v>5</v>
      </c>
      <c r="K41" s="53">
        <f t="shared" si="5"/>
        <v>6</v>
      </c>
      <c r="L41" s="53">
        <v>6</v>
      </c>
      <c r="M41" s="53">
        <f>IFERROR(INDEX('Risk of severe restrictions'!$X$2:$X$20,MATCH($C19,'Risk of severe restrictions'!$B$2:$B$20,0),1),"")</f>
        <v>3.5</v>
      </c>
      <c r="N41" s="69">
        <f t="shared" si="6"/>
        <v>4.5</v>
      </c>
      <c r="O41" s="80"/>
      <c r="P41" s="81"/>
    </row>
    <row r="42" spans="1:16" ht="15" customHeight="1" x14ac:dyDescent="0.25">
      <c r="A42" s="30"/>
      <c r="B42" s="51" t="s">
        <v>77</v>
      </c>
      <c r="C42" s="53">
        <f>IFERROR(INDEX('Water quality compliance (CRI)'!$X$2:$X$20,MATCH($C17,'Water quality compliance (CRI)'!$B$2:$B$20,0),1),"")</f>
        <v>4</v>
      </c>
      <c r="D42" s="49" t="str">
        <f>IFERROR(INDEX('Treatment works compliance'!$X$2:$X$20,MATCH($C17,'Treatment works compliance'!$B$2:$B$20,0),1),"")</f>
        <v/>
      </c>
      <c r="E42" s="100" t="str">
        <f>IFERROR(INDEX('Treatment works compliance'!$X$2:$X$20,MATCH($C17,'Treatment works compliance'!$B$2:$B$20,0),1),"")</f>
        <v/>
      </c>
      <c r="F42" s="50" t="str">
        <f>IFERROR(INDEX('Treatment works compliance'!$X$2:$X$20,MATCH($C17,'Treatment works compliance'!$B$2:$B$20,0),1),"")</f>
        <v/>
      </c>
      <c r="G42" s="91"/>
      <c r="H42" s="92"/>
      <c r="I42" s="91">
        <f>IFERROR(INDEX('Leakage (Composite)'!$L$2:$L$20,MATCH($C17,'Leakage (Composite)'!$B$2:$B$20,0),1),"")</f>
        <v>5.5</v>
      </c>
      <c r="J42" s="92">
        <f>IFERROR(INDEX('Per capita consumption'!$X$2:$X$20,MATCH($C17,'Per capita consumption'!$B$2:$B$20,0),1),"")</f>
        <v>1</v>
      </c>
      <c r="K42" s="53">
        <f t="shared" si="5"/>
        <v>3.25</v>
      </c>
      <c r="L42" s="53">
        <v>3</v>
      </c>
      <c r="M42" s="53">
        <f>IFERROR(INDEX('Risk of severe restrictions'!$X$2:$X$20,MATCH($C17,'Risk of severe restrictions'!$B$2:$B$20,0),1),"")</f>
        <v>7</v>
      </c>
      <c r="N42" s="69">
        <f t="shared" si="6"/>
        <v>4.666666666666667</v>
      </c>
      <c r="O42" s="80"/>
      <c r="P42" s="81"/>
    </row>
    <row r="43" spans="1:16" ht="15" customHeight="1" x14ac:dyDescent="0.25">
      <c r="A43" s="30"/>
      <c r="B43" s="51" t="s">
        <v>79</v>
      </c>
      <c r="C43" s="53">
        <f>IFERROR(INDEX('Water quality compliance (CRI)'!$X$2:$X$20,MATCH($C18,'Water quality compliance (CRI)'!$B$2:$B$20,0),1),"")</f>
        <v>4</v>
      </c>
      <c r="D43" s="49" t="str">
        <f>IFERROR(INDEX('Treatment works compliance'!$X$2:$X$20,MATCH($C18,'Treatment works compliance'!$B$2:$B$20,0),1),"")</f>
        <v/>
      </c>
      <c r="E43" s="100" t="str">
        <f>IFERROR(INDEX('Treatment works compliance'!$X$2:$X$20,MATCH($C18,'Treatment works compliance'!$B$2:$B$20,0),1),"")</f>
        <v/>
      </c>
      <c r="F43" s="50" t="str">
        <f>IFERROR(INDEX('Treatment works compliance'!$X$2:$X$20,MATCH($C18,'Treatment works compliance'!$B$2:$B$20,0),1),"")</f>
        <v/>
      </c>
      <c r="G43" s="91"/>
      <c r="H43" s="92"/>
      <c r="I43" s="91">
        <f>IFERROR(INDEX('Leakage (Composite)'!$L$2:$L$20,MATCH($C18,'Leakage (Composite)'!$B$2:$B$20,0),1),"")</f>
        <v>5.5</v>
      </c>
      <c r="J43" s="92">
        <f>IFERROR(INDEX('Per capita consumption'!$X$2:$X$20,MATCH($C18,'Per capita consumption'!$B$2:$B$20,0),1),"")</f>
        <v>3.5</v>
      </c>
      <c r="K43" s="53">
        <f t="shared" si="5"/>
        <v>4.5</v>
      </c>
      <c r="L43" s="53">
        <v>7</v>
      </c>
      <c r="M43" s="53">
        <f>IFERROR(INDEX('Risk of severe restrictions'!$X$2:$X$20,MATCH($C18,'Risk of severe restrictions'!$B$2:$B$20,0),1),"")</f>
        <v>3.5</v>
      </c>
      <c r="N43" s="69">
        <f t="shared" si="6"/>
        <v>4.833333333333333</v>
      </c>
      <c r="O43" s="80"/>
      <c r="P43" s="81"/>
    </row>
    <row r="44" spans="1:16" ht="15.75" customHeight="1" x14ac:dyDescent="0.25">
      <c r="A44" s="101"/>
      <c r="B44" s="73"/>
      <c r="C44" s="59"/>
      <c r="D44" s="93"/>
      <c r="E44" s="94"/>
      <c r="F44" s="95"/>
      <c r="G44" s="93"/>
      <c r="H44" s="95"/>
      <c r="I44" s="93"/>
      <c r="J44" s="95"/>
      <c r="K44" s="59"/>
      <c r="L44" s="59"/>
      <c r="M44" s="59"/>
      <c r="N44" s="74"/>
      <c r="O44" s="102"/>
      <c r="P44" s="103"/>
    </row>
  </sheetData>
  <mergeCells count="2">
    <mergeCell ref="I25:L25"/>
    <mergeCell ref="D25:H25"/>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sheetViews>
  <sheetFormatPr defaultColWidth="15.28515625" defaultRowHeight="15" customHeight="1" x14ac:dyDescent="0.25"/>
  <cols>
    <col min="1" max="3" width="15.28515625" style="104" customWidth="1"/>
    <col min="4" max="4" width="27.140625" style="104" customWidth="1"/>
    <col min="5" max="256" width="15.28515625" style="104" customWidth="1"/>
  </cols>
  <sheetData>
    <row r="1" spans="1:13" ht="15" customHeight="1" x14ac:dyDescent="0.25">
      <c r="A1" s="25"/>
      <c r="B1" s="105" t="s">
        <v>94</v>
      </c>
      <c r="C1" s="106"/>
      <c r="D1" s="28"/>
      <c r="E1" s="28"/>
      <c r="F1" s="28"/>
      <c r="G1" s="28"/>
      <c r="H1" s="28"/>
      <c r="I1" s="28"/>
      <c r="J1" s="28"/>
      <c r="K1" s="28"/>
      <c r="L1" s="28"/>
      <c r="M1" s="29"/>
    </row>
    <row r="2" spans="1:13" ht="15" customHeight="1" x14ac:dyDescent="0.25">
      <c r="A2" s="76"/>
      <c r="B2" s="41"/>
      <c r="C2" s="41"/>
      <c r="D2" s="41"/>
      <c r="E2" s="41"/>
      <c r="F2" s="41"/>
      <c r="G2" s="41"/>
      <c r="H2" s="41"/>
      <c r="I2" s="41"/>
      <c r="J2" s="41"/>
      <c r="K2" s="41"/>
      <c r="L2" s="41"/>
      <c r="M2" s="42"/>
    </row>
    <row r="3" spans="1:13" ht="15.75" customHeight="1" x14ac:dyDescent="0.25">
      <c r="A3" s="76"/>
      <c r="B3" s="78"/>
      <c r="C3" s="78"/>
      <c r="D3" s="78"/>
      <c r="E3" s="78"/>
      <c r="F3" s="78"/>
      <c r="G3" s="78"/>
      <c r="H3" s="78"/>
      <c r="I3" s="78"/>
      <c r="J3" s="78"/>
      <c r="K3" s="78"/>
      <c r="L3" s="78"/>
      <c r="M3" s="107"/>
    </row>
    <row r="4" spans="1:13" ht="60.75" customHeight="1" x14ac:dyDescent="0.25">
      <c r="A4" s="30"/>
      <c r="B4" s="31" t="s">
        <v>37</v>
      </c>
      <c r="C4" s="32" t="s">
        <v>38</v>
      </c>
      <c r="D4" s="33" t="s">
        <v>39</v>
      </c>
      <c r="E4" s="108" t="s">
        <v>41</v>
      </c>
      <c r="F4" s="300" t="s">
        <v>42</v>
      </c>
      <c r="G4" s="301"/>
      <c r="H4" s="302"/>
      <c r="I4" s="303" t="s">
        <v>43</v>
      </c>
      <c r="J4" s="304"/>
      <c r="K4" s="304"/>
      <c r="L4" s="305"/>
      <c r="M4" s="109" t="s">
        <v>44</v>
      </c>
    </row>
    <row r="5" spans="1:13" ht="107.45" customHeight="1" x14ac:dyDescent="0.25">
      <c r="A5" s="30"/>
      <c r="B5" s="110"/>
      <c r="C5" s="111"/>
      <c r="D5" s="112" t="s">
        <v>82</v>
      </c>
      <c r="E5" s="83" t="s">
        <v>83</v>
      </c>
      <c r="F5" s="84" t="s">
        <v>95</v>
      </c>
      <c r="G5" s="85" t="s">
        <v>96</v>
      </c>
      <c r="H5" s="86" t="s">
        <v>97</v>
      </c>
      <c r="I5" s="84" t="s">
        <v>98</v>
      </c>
      <c r="J5" s="85" t="s">
        <v>99</v>
      </c>
      <c r="K5" s="85" t="s">
        <v>100</v>
      </c>
      <c r="L5" s="86" t="s">
        <v>101</v>
      </c>
      <c r="M5" s="83" t="s">
        <v>102</v>
      </c>
    </row>
    <row r="6" spans="1:13" ht="15.6" customHeight="1" x14ac:dyDescent="0.25">
      <c r="A6" s="30"/>
      <c r="B6" s="43" t="s">
        <v>46</v>
      </c>
      <c r="C6" s="44" t="s">
        <v>49</v>
      </c>
      <c r="D6" s="45" t="s">
        <v>50</v>
      </c>
      <c r="E6" s="47">
        <f>IFERROR(INDEX('Water quality compliance (CRI)'!$S$2:$S$20,MATCH($C6,'Water quality compliance (CRI)'!$B$2:$B$20,0),1),"")</f>
        <v>0</v>
      </c>
      <c r="F6" s="88">
        <f>IFERROR(INDEX('Treatment works compliance'!$S$2:$S$20,MATCH($C6,'Treatment works compliance'!$B$2:$B$20,0),1),"")</f>
        <v>100</v>
      </c>
      <c r="G6" s="89">
        <f>IFERROR(INDEX('Pollution incidents'!$S$2:$S$20,MATCH($C6,'Pollution incidents'!$B$2:$B$20,0),1),"")</f>
        <v>20.272943037974681</v>
      </c>
      <c r="H6" s="90">
        <f>IFERROR(INDEX('Risk of sewer flooding'!$S$2:$S$20,MATCH($C6,'Risk of sewer flooding'!$B$2:$B$20,0),1),"")</f>
        <v>12.42</v>
      </c>
      <c r="I6" s="88">
        <f>IFERROR(INDEX('WRMP leakage targets'!$S$2:$S$20,MATCH($C6,'WRMP leakage targets'!$B$2:$B$20,0),1),"")</f>
        <v>89.6</v>
      </c>
      <c r="J6" s="89">
        <f>IFERROR(INDEX('Leakage_km of main_day'!$S$2:$S$20,MATCH($C6,'Leakage_km of main_day'!$B$2:$B$20,0),1),"")</f>
        <v>6.3</v>
      </c>
      <c r="K6" s="89">
        <f>IFERROR(INDEX(Leakage_property_day!$S$2:$S$20,MATCH($C6,Leakage_property_day!$B$2:$B$20,0),1),"")</f>
        <v>75</v>
      </c>
      <c r="L6" s="90">
        <f>IFERROR(INDEX('Per capita consumption'!$S$2:$S$20,MATCH($C6,'Per capita consumption'!$B$2:$B$20,0),1),"")</f>
        <v>120</v>
      </c>
      <c r="M6" s="47">
        <f>IFERROR(INDEX('Risk of severe restrictions'!$S$2:$S$20,MATCH($C6,'Risk of severe restrictions'!$B$2:$B$20,0),1),"")</f>
        <v>0</v>
      </c>
    </row>
    <row r="7" spans="1:13" ht="15" customHeight="1" x14ac:dyDescent="0.25">
      <c r="A7" s="30"/>
      <c r="B7" s="49" t="s">
        <v>46</v>
      </c>
      <c r="C7" s="50" t="s">
        <v>51</v>
      </c>
      <c r="D7" s="51" t="s">
        <v>52</v>
      </c>
      <c r="E7" s="53">
        <f>IFERROR(INDEX('Water quality compliance (CRI)'!$S$2:$S$20,MATCH($C7,'Water quality compliance (CRI)'!$B$2:$B$20,0),1),"")</f>
        <v>0</v>
      </c>
      <c r="F7" s="91">
        <f>IFERROR(INDEX('Treatment works compliance'!$S$2:$S$20,MATCH($C7,'Treatment works compliance'!$B$2:$B$20,0),1),"")</f>
        <v>99</v>
      </c>
      <c r="G7" s="54">
        <f>IFERROR(INDEX('Pollution incidents'!$S$2:$S$20,MATCH($C7,'Pollution incidents'!$B$2:$B$20,0),1),"")</f>
        <v>14.34</v>
      </c>
      <c r="H7" s="92">
        <f>IFERROR(INDEX('Risk of sewer flooding'!$S$2:$S$20,MATCH($C7,'Risk of sewer flooding'!$B$2:$B$20,0),1),"")</f>
        <v>16.03</v>
      </c>
      <c r="I7" s="91">
        <f>IFERROR(INDEX('WRMP leakage targets'!$S$2:$S$20,MATCH($C7,'WRMP leakage targets'!$B$2:$B$20,0),1),"")</f>
        <v>117.7</v>
      </c>
      <c r="J7" s="54">
        <f>IFERROR(INDEX('Leakage_km of main_day'!$S$2:$S$20,MATCH($C7,'Leakage_km of main_day'!$B$2:$B$20,0),1),"")</f>
        <v>6.6</v>
      </c>
      <c r="K7" s="54">
        <f>IFERROR(INDEX(Leakage_property_day!$S$2:$S$20,MATCH($C7,Leakage_property_day!$B$2:$B$20,0),1),"")</f>
        <v>93.1</v>
      </c>
      <c r="L7" s="92">
        <f>IFERROR(INDEX('Per capita consumption'!$S$2:$S$20,MATCH($C7,'Per capita consumption'!$B$2:$B$20,0),1),"")</f>
        <v>136</v>
      </c>
      <c r="M7" s="53">
        <f>IFERROR(INDEX('Risk of severe restrictions'!$S$2:$S$20,MATCH($C7,'Risk of severe restrictions'!$B$2:$B$20,0),1),"")</f>
        <v>0</v>
      </c>
    </row>
    <row r="8" spans="1:13" ht="15" customHeight="1" x14ac:dyDescent="0.25">
      <c r="A8" s="30"/>
      <c r="B8" s="49" t="s">
        <v>46</v>
      </c>
      <c r="C8" s="50" t="s">
        <v>55</v>
      </c>
      <c r="D8" s="51" t="s">
        <v>56</v>
      </c>
      <c r="E8" s="53">
        <f>IFERROR(INDEX('Water quality compliance (CRI)'!$S$2:$S$20,MATCH($C8,'Water quality compliance (CRI)'!$B$2:$B$20,0),1),"")</f>
        <v>0</v>
      </c>
      <c r="F8" s="91">
        <f>IFERROR(INDEX('Treatment works compliance'!$S$2:$S$20,MATCH($C8,'Treatment works compliance'!$B$2:$B$20,0),1),"")</f>
        <v>100</v>
      </c>
      <c r="G8" s="54">
        <f>IFERROR(INDEX('Pollution incidents'!$S$2:$S$20,MATCH($C8,'Pollution incidents'!$B$2:$B$20,0),1),"")</f>
        <v>17</v>
      </c>
      <c r="H8" s="92">
        <f>IFERROR(INDEX('Risk of sewer flooding'!$S$2:$S$20,MATCH($C8,'Risk of sewer flooding'!$B$2:$B$20,0),1),"")</f>
        <v>8.3699999999999992</v>
      </c>
      <c r="I8" s="91">
        <f>IFERROR(INDEX('WRMP leakage targets'!$S$2:$S$20,MATCH($C8,'WRMP leakage targets'!$B$2:$B$20,0),1),"")</f>
        <v>66.434044999999998</v>
      </c>
      <c r="J8" s="54">
        <f>IFERROR(INDEX('Leakage_km of main_day'!$S$2:$S$20,MATCH($C8,'Leakage_km of main_day'!$B$2:$B$20,0),1),"")</f>
        <v>5.4231802193304901</v>
      </c>
      <c r="K8" s="54">
        <f>IFERROR(INDEX(Leakage_property_day!$S$2:$S$20,MATCH($C8,Leakage_property_day!$B$2:$B$20,0),1),"")</f>
        <v>101.036684592502</v>
      </c>
      <c r="L8" s="92">
        <f>IFERROR(INDEX('Per capita consumption'!$S$2:$S$20,MATCH($C8,'Per capita consumption'!$B$2:$B$20,0),1),"")</f>
        <v>127.9</v>
      </c>
      <c r="M8" s="53">
        <f>IFERROR(INDEX('Risk of severe restrictions'!$S$2:$S$20,MATCH($C8,'Risk of severe restrictions'!$B$2:$B$20,0),1),"")</f>
        <v>0</v>
      </c>
    </row>
    <row r="9" spans="1:13" ht="15" customHeight="1" x14ac:dyDescent="0.25">
      <c r="A9" s="30"/>
      <c r="B9" s="49" t="s">
        <v>46</v>
      </c>
      <c r="C9" s="50" t="s">
        <v>53</v>
      </c>
      <c r="D9" s="51" t="s">
        <v>54</v>
      </c>
      <c r="E9" s="53">
        <f>IFERROR(INDEX('Water quality compliance (CRI)'!$S$2:$S$20,MATCH($C9,'Water quality compliance (CRI)'!$B$2:$B$20,0),1),"")</f>
        <v>0</v>
      </c>
      <c r="F9" s="91">
        <f>IFERROR(INDEX('Treatment works compliance'!$S$2:$S$20,MATCH($C9,'Treatment works compliance'!$B$2:$B$20,0),1),"")</f>
        <v>98.72</v>
      </c>
      <c r="G9" s="54">
        <f>IFERROR(INDEX('Pollution incidents'!$S$2:$S$20,MATCH($C9,'Pollution incidents'!$B$2:$B$20,0),1),"")</f>
        <v>22</v>
      </c>
      <c r="H9" s="92">
        <f>IFERROR(INDEX('Risk of sewer flooding'!$S$2:$S$20,MATCH($C9,'Risk of sewer flooding'!$B$2:$B$20,0),1),"")</f>
        <v>27.2</v>
      </c>
      <c r="I9" s="91">
        <f>IFERROR(INDEX('WRMP leakage targets'!$S$2:$S$20,MATCH($C9,'WRMP leakage targets'!$B$2:$B$20,0),1),"")</f>
        <v>175</v>
      </c>
      <c r="J9" s="54">
        <f>IFERROR(INDEX('Leakage_km of main_day'!$S$2:$S$20,MATCH($C9,'Leakage_km of main_day'!$B$2:$B$20,0),1),"")</f>
        <v>5.4</v>
      </c>
      <c r="K9" s="54">
        <f>IFERROR(INDEX(Leakage_property_day!$S$2:$S$20,MATCH($C9,Leakage_property_day!$B$2:$B$20,0),1),"")</f>
        <v>71</v>
      </c>
      <c r="L9" s="92">
        <f>IFERROR(INDEX('Per capita consumption'!$S$2:$S$20,MATCH($C9,'Per capita consumption'!$B$2:$B$20,0),1),"")</f>
        <v>119.3</v>
      </c>
      <c r="M9" s="53">
        <f>IFERROR(INDEX('Risk of severe restrictions'!$S$2:$S$20,MATCH($C9,'Risk of severe restrictions'!$B$2:$B$20,0),1),"")</f>
        <v>0</v>
      </c>
    </row>
    <row r="10" spans="1:13" ht="15" customHeight="1" x14ac:dyDescent="0.25">
      <c r="A10" s="30"/>
      <c r="B10" s="49" t="s">
        <v>46</v>
      </c>
      <c r="C10" s="50" t="s">
        <v>47</v>
      </c>
      <c r="D10" s="51" t="s">
        <v>48</v>
      </c>
      <c r="E10" s="53">
        <f>IFERROR(INDEX('Water quality compliance (CRI)'!$S$2:$S$20,MATCH($C10,'Water quality compliance (CRI)'!$B$2:$B$20,0),1),"")</f>
        <v>0</v>
      </c>
      <c r="F10" s="91">
        <f>IFERROR(INDEX('Treatment works compliance'!$S$2:$S$20,MATCH($C10,'Treatment works compliance'!$B$2:$B$20,0),1),"")</f>
        <v>100</v>
      </c>
      <c r="G10" s="54">
        <f>IFERROR(INDEX('Pollution incidents'!$S$2:$S$20,MATCH($C10,'Pollution incidents'!$B$2:$B$20,0),1),"")</f>
        <v>19</v>
      </c>
      <c r="H10" s="92">
        <f>IFERROR(INDEX('Risk of sewer flooding'!$S$2:$S$20,MATCH($C10,'Risk of sewer flooding'!$B$2:$B$20,0),1),"")</f>
        <v>28.3</v>
      </c>
      <c r="I10" s="91">
        <f>IFERROR(INDEX('WRMP leakage targets'!$S$2:$S$20,MATCH($C10,'WRMP leakage targets'!$B$2:$B$20,0),1),"")</f>
        <v>100.2</v>
      </c>
      <c r="J10" s="54">
        <f>IFERROR(INDEX('Leakage_km of main_day'!$S$2:$S$20,MATCH($C10,'Leakage_km of main_day'!$B$2:$B$20,0),1),"")</f>
        <v>5.4</v>
      </c>
      <c r="K10" s="54">
        <f>IFERROR(INDEX(Leakage_property_day!$S$2:$S$20,MATCH($C10,Leakage_property_day!$B$2:$B$20,0),1),"")</f>
        <v>90.3</v>
      </c>
      <c r="L10" s="92">
        <f>IFERROR(INDEX('Per capita consumption'!$S$2:$S$20,MATCH($C10,'Per capita consumption'!$B$2:$B$20,0),1),"")</f>
        <v>128.69999999999999</v>
      </c>
      <c r="M10" s="53">
        <f>IFERROR(INDEX('Risk of severe restrictions'!$S$2:$S$20,MATCH($C10,'Risk of severe restrictions'!$B$2:$B$20,0),1),"")</f>
        <v>0</v>
      </c>
    </row>
    <row r="11" spans="1:13" ht="15" customHeight="1" x14ac:dyDescent="0.25">
      <c r="A11" s="30"/>
      <c r="B11" s="49" t="s">
        <v>46</v>
      </c>
      <c r="C11" s="50" t="s">
        <v>57</v>
      </c>
      <c r="D11" s="51" t="s">
        <v>62</v>
      </c>
      <c r="E11" s="53">
        <f>IFERROR(INDEX('Water quality compliance (CRI)'!$S$2:$S$20,MATCH($C11,'Water quality compliance (CRI)'!$B$2:$B$20,0),1),"")</f>
        <v>0</v>
      </c>
      <c r="F11" s="91">
        <f>IFERROR(INDEX('Treatment works compliance'!$S$2:$S$20,MATCH($C11,'Treatment works compliance'!$B$2:$B$20,0),1),"")</f>
        <v>100</v>
      </c>
      <c r="G11" s="54">
        <f>IFERROR(INDEX('Pollution incidents'!$S$2:$S$20,MATCH($C11,'Pollution incidents'!$B$2:$B$20,0),1),"")</f>
        <v>22.49</v>
      </c>
      <c r="H11" s="92">
        <f>IFERROR(INDEX('Risk of sewer flooding'!$S$2:$S$20,MATCH($C11,'Risk of sewer flooding'!$B$2:$B$20,0),1),"")</f>
        <v>3.95</v>
      </c>
      <c r="I11" s="91">
        <f>IFERROR(INDEX('WRMP leakage targets'!$S$2:$S$20,MATCH($C11,'WRMP leakage targets'!$B$2:$B$20,0),1),"")</f>
        <v>322.95183180032899</v>
      </c>
      <c r="J11" s="54">
        <f>IFERROR(INDEX('Leakage_km of main_day'!$S$2:$S$20,MATCH($C11,'Leakage_km of main_day'!$B$2:$B$20,0),1),"")</f>
        <v>6.8171542916470802</v>
      </c>
      <c r="K11" s="54">
        <f>IFERROR(INDEX(Leakage_property_day!$S$2:$S$20,MATCH($C11,Leakage_property_day!$B$2:$B$20,0),1),"")</f>
        <v>85.7023676303087</v>
      </c>
      <c r="L11" s="92">
        <f>IFERROR(INDEX('Per capita consumption'!$S$2:$S$20,MATCH($C11,'Per capita consumption'!$B$2:$B$20,0),1),"")</f>
        <v>128.61000000000001</v>
      </c>
      <c r="M11" s="53">
        <f>IFERROR(INDEX('Risk of severe restrictions'!$S$2:$S$20,MATCH($C11,'Risk of severe restrictions'!$B$2:$B$20,0),1),"")</f>
        <v>58.2</v>
      </c>
    </row>
    <row r="12" spans="1:13" ht="15" customHeight="1" x14ac:dyDescent="0.25">
      <c r="A12" s="30"/>
      <c r="B12" s="49" t="s">
        <v>46</v>
      </c>
      <c r="C12" s="50" t="s">
        <v>63</v>
      </c>
      <c r="D12" s="51" t="s">
        <v>60</v>
      </c>
      <c r="E12" s="53">
        <f>IFERROR(INDEX('Water quality compliance (CRI)'!$S$2:$S$20,MATCH($C12,'Water quality compliance (CRI)'!$B$2:$B$20,0),1),"")</f>
        <v>0</v>
      </c>
      <c r="F12" s="91">
        <f>IFERROR(INDEX('Treatment works compliance'!$S$2:$S$20,MATCH($C12,'Treatment works compliance'!$B$2:$B$20,0),1),"")</f>
        <v>99</v>
      </c>
      <c r="G12" s="54">
        <f>IFERROR(INDEX('Pollution incidents'!$S$2:$S$20,MATCH($C12,'Pollution incidents'!$B$2:$B$20,0),1),"")</f>
        <v>21</v>
      </c>
      <c r="H12" s="92">
        <f>IFERROR(INDEX('Risk of sewer flooding'!$S$2:$S$20,MATCH($C12,'Risk of sewer flooding'!$B$2:$B$20,0),1),"")</f>
        <v>9.75</v>
      </c>
      <c r="I12" s="91">
        <f>IFERROR(INDEX('WRMP leakage targets'!$S$2:$S$20,MATCH($C12,'WRMP leakage targets'!$B$2:$B$20,0),1),"")</f>
        <v>142.19999999999999</v>
      </c>
      <c r="J12" s="54">
        <f>IFERROR(INDEX('Leakage_km of main_day'!$S$2:$S$20,MATCH($C12,'Leakage_km of main_day'!$B$2:$B$20,0),1),"")</f>
        <v>3.5</v>
      </c>
      <c r="K12" s="54">
        <f>IFERROR(INDEX(Leakage_property_day!$S$2:$S$20,MATCH($C12,Leakage_property_day!$B$2:$B$20,0),1),"")</f>
        <v>62.9</v>
      </c>
      <c r="L12" s="92">
        <f>IFERROR(INDEX('Per capita consumption'!$S$2:$S$20,MATCH($C12,'Per capita consumption'!$B$2:$B$20,0),1),"")</f>
        <v>130.69999999999999</v>
      </c>
      <c r="M12" s="53">
        <f>IFERROR(INDEX('Risk of severe restrictions'!$S$2:$S$20,MATCH($C12,'Risk of severe restrictions'!$B$2:$B$20,0),1),"")</f>
        <v>0</v>
      </c>
    </row>
    <row r="13" spans="1:13" ht="15" customHeight="1" x14ac:dyDescent="0.25">
      <c r="A13" s="30"/>
      <c r="B13" s="49" t="s">
        <v>46</v>
      </c>
      <c r="C13" s="50" t="s">
        <v>61</v>
      </c>
      <c r="D13" s="51" t="s">
        <v>64</v>
      </c>
      <c r="E13" s="53">
        <f>IFERROR(INDEX('Water quality compliance (CRI)'!$S$2:$S$20,MATCH($C13,'Water quality compliance (CRI)'!$B$2:$B$20,0),1),"")</f>
        <v>0</v>
      </c>
      <c r="F13" s="91">
        <f>IFERROR(INDEX('Treatment works compliance'!$S$2:$S$20,MATCH($C13,'Treatment works compliance'!$B$2:$B$20,0),1),"")</f>
        <v>100</v>
      </c>
      <c r="G13" s="54">
        <f>IFERROR(INDEX('Pollution incidents'!$S$2:$S$20,MATCH($C13,'Pollution incidents'!$B$2:$B$20,0),1),"")</f>
        <v>23</v>
      </c>
      <c r="H13" s="92">
        <f>IFERROR(INDEX('Risk of sewer flooding'!$S$2:$S$20,MATCH($C13,'Risk of sewer flooding'!$B$2:$B$20,0),1),"")</f>
        <v>9.9</v>
      </c>
      <c r="I13" s="91">
        <f>IFERROR(INDEX('WRMP leakage targets'!$S$2:$S$20,MATCH($C13,'WRMP leakage targets'!$B$2:$B$20,0),1),"")</f>
        <v>540.27082853363402</v>
      </c>
      <c r="J13" s="54">
        <f>IFERROR(INDEX('Leakage_km of main_day'!$S$2:$S$20,MATCH($C13,'Leakage_km of main_day'!$B$2:$B$20,0),1),"")</f>
        <v>16.5027692743055</v>
      </c>
      <c r="K13" s="54">
        <f>IFERROR(INDEX(Leakage_property_day!$S$2:$S$20,MATCH($C13,Leakage_property_day!$B$2:$B$20,0),1),"")</f>
        <v>122.857989865479</v>
      </c>
      <c r="L13" s="92">
        <f>IFERROR(INDEX('Per capita consumption'!$S$2:$S$20,MATCH($C13,'Per capita consumption'!$B$2:$B$20,0),1),"")</f>
        <v>136</v>
      </c>
      <c r="M13" s="53">
        <f>IFERROR(INDEX('Risk of severe restrictions'!$S$2:$S$20,MATCH($C13,'Risk of severe restrictions'!$B$2:$B$20,0),1),"")</f>
        <v>76.900000000000006</v>
      </c>
    </row>
    <row r="14" spans="1:13" ht="15.75" customHeight="1" x14ac:dyDescent="0.25">
      <c r="A14" s="30"/>
      <c r="B14" s="55" t="s">
        <v>46</v>
      </c>
      <c r="C14" s="56" t="s">
        <v>59</v>
      </c>
      <c r="D14" s="57" t="s">
        <v>58</v>
      </c>
      <c r="E14" s="59">
        <f>IFERROR(INDEX('Water quality compliance (CRI)'!$S$2:$S$20,MATCH($C14,'Water quality compliance (CRI)'!$B$2:$B$20,0),1),"")</f>
        <v>0</v>
      </c>
      <c r="F14" s="93">
        <f>IFERROR(INDEX('Treatment works compliance'!$S$2:$S$20,MATCH($C14,'Treatment works compliance'!$B$2:$B$20,0),1),"")</f>
        <v>99</v>
      </c>
      <c r="G14" s="94">
        <f>IFERROR(INDEX('Pollution incidents'!$S$2:$S$20,MATCH($C14,'Pollution incidents'!$B$2:$B$20,0),1),"")</f>
        <v>22.698</v>
      </c>
      <c r="H14" s="95">
        <f>IFERROR(INDEX('Risk of sewer flooding'!$S$2:$S$20,MATCH($C14,'Risk of sewer flooding'!$B$2:$B$20,0),1),"")</f>
        <v>15.02</v>
      </c>
      <c r="I14" s="93">
        <f>IFERROR(INDEX('WRMP leakage targets'!$S$2:$S$20,MATCH($C14,'WRMP leakage targets'!$B$2:$B$20,0),1),"")</f>
        <v>376.89568379614099</v>
      </c>
      <c r="J14" s="94">
        <f>IFERROR(INDEX('Leakage_km of main_day'!$S$2:$S$20,MATCH($C14,'Leakage_km of main_day'!$B$2:$B$20,0),1),"")</f>
        <v>8.7972810438402398</v>
      </c>
      <c r="K14" s="94">
        <f>IFERROR(INDEX(Leakage_property_day!$S$2:$S$20,MATCH($C14,Leakage_property_day!$B$2:$B$20,0),1),"")</f>
        <v>106.89644161246601</v>
      </c>
      <c r="L14" s="95">
        <f>IFERROR(INDEX('Per capita consumption'!$S$2:$S$20,MATCH($C14,'Per capita consumption'!$B$2:$B$20,0),1),"")</f>
        <v>137.1</v>
      </c>
      <c r="M14" s="59">
        <f>IFERROR(INDEX('Risk of severe restrictions'!$S$2:$S$20,MATCH($C14,'Risk of severe restrictions'!$B$2:$B$20,0),1),"")</f>
        <v>0</v>
      </c>
    </row>
    <row r="15" spans="1:13" ht="15.75" customHeight="1" x14ac:dyDescent="0.25">
      <c r="A15" s="30"/>
      <c r="B15" s="60"/>
      <c r="C15" s="61"/>
      <c r="D15" s="62"/>
      <c r="E15" s="64"/>
      <c r="F15" s="96"/>
      <c r="G15" s="97"/>
      <c r="H15" s="98"/>
      <c r="I15" s="96"/>
      <c r="J15" s="97"/>
      <c r="K15" s="97"/>
      <c r="L15" s="98"/>
      <c r="M15" s="64"/>
    </row>
    <row r="16" spans="1:13" ht="15.6" customHeight="1" x14ac:dyDescent="0.25">
      <c r="A16" s="30"/>
      <c r="B16" s="43" t="s">
        <v>65</v>
      </c>
      <c r="C16" s="44" t="s">
        <v>66</v>
      </c>
      <c r="D16" s="45" t="s">
        <v>67</v>
      </c>
      <c r="E16" s="47">
        <f>IFERROR(INDEX('Water quality compliance (CRI)'!$S$2:$S$20,MATCH($C16,'Water quality compliance (CRI)'!$B$2:$B$20,0),1),"")</f>
        <v>0</v>
      </c>
      <c r="F16" s="43" t="str">
        <f>IFERROR(INDEX('Treatment works compliance'!$S$2:$S$20,MATCH($C16,'Treatment works compliance'!$B$2:$B$20,0),1),"")</f>
        <v/>
      </c>
      <c r="G16" s="99" t="str">
        <f>IFERROR(INDEX('Treatment works compliance'!$S$2:$S$20,MATCH($C16,'Treatment works compliance'!$B$2:$B$20,0),1),"")</f>
        <v/>
      </c>
      <c r="H16" s="44" t="str">
        <f>IFERROR(INDEX('Treatment works compliance'!$S$2:$S$20,MATCH($C16,'Treatment works compliance'!$B$2:$B$20,0),1),"")</f>
        <v/>
      </c>
      <c r="I16" s="88">
        <f>IFERROR(INDEX('WRMP leakage targets'!$S$2:$S$20,MATCH($C16,'WRMP leakage targets'!$B$2:$B$20,0),1),"")</f>
        <v>36.5</v>
      </c>
      <c r="J16" s="89">
        <f>IFERROR(INDEX('Leakage_km of main_day'!$S$2:$S$20,MATCH($C16,'Leakage_km of main_day'!$B$2:$B$20,0),1),"")</f>
        <v>5.2</v>
      </c>
      <c r="K16" s="89">
        <f>IFERROR(INDEX(Leakage_property_day!$S$2:$S$20,MATCH($C16,Leakage_property_day!$B$2:$B$20,0),1),"")</f>
        <v>62.9</v>
      </c>
      <c r="L16" s="90">
        <f>IFERROR(INDEX('Per capita consumption'!$S$2:$S$20,MATCH($C16,'Per capita consumption'!$B$2:$B$20,0),1),"")</f>
        <v>135</v>
      </c>
      <c r="M16" s="47">
        <f>IFERROR(INDEX('Risk of severe restrictions'!$S$2:$S$20,MATCH($C16,'Risk of severe restrictions'!$B$2:$B$20,0),1),"")</f>
        <v>0</v>
      </c>
    </row>
    <row r="17" spans="1:13" ht="15" customHeight="1" x14ac:dyDescent="0.25">
      <c r="A17" s="30"/>
      <c r="B17" s="49" t="s">
        <v>65</v>
      </c>
      <c r="C17" s="50" t="s">
        <v>68</v>
      </c>
      <c r="D17" s="51" t="s">
        <v>69</v>
      </c>
      <c r="E17" s="53">
        <f>IFERROR(INDEX('Water quality compliance (CRI)'!$S$2:$S$20,MATCH($C17,'Water quality compliance (CRI)'!$B$2:$B$20,0),1),"")</f>
        <v>0</v>
      </c>
      <c r="F17" s="49" t="str">
        <f>IFERROR(INDEX('Treatment works compliance'!$S$2:$S$20,MATCH($C17,'Treatment works compliance'!$B$2:$B$20,0),1),"")</f>
        <v/>
      </c>
      <c r="G17" s="100" t="str">
        <f>IFERROR(INDEX('Treatment works compliance'!$S$2:$S$20,MATCH($C17,'Treatment works compliance'!$B$2:$B$20,0),1),"")</f>
        <v/>
      </c>
      <c r="H17" s="50" t="str">
        <f>IFERROR(INDEX('Treatment works compliance'!$S$2:$S$20,MATCH($C17,'Treatment works compliance'!$B$2:$B$20,0),1),"")</f>
        <v/>
      </c>
      <c r="I17" s="91">
        <f>IFERROR(INDEX('WRMP leakage targets'!$S$2:$S$20,MATCH($C17,'WRMP leakage targets'!$B$2:$B$20,0),1),"")</f>
        <v>80.631488954532699</v>
      </c>
      <c r="J17" s="54">
        <f>IFERROR(INDEX('Leakage_km of main_day'!$S$2:$S$20,MATCH($C17,'Leakage_km of main_day'!$B$2:$B$20,0),1),"")</f>
        <v>5.2464138103465698</v>
      </c>
      <c r="K17" s="54">
        <f>IFERROR(INDEX(Leakage_property_day!$S$2:$S$20,MATCH($C17,Leakage_property_day!$B$2:$B$20,0),1),"")</f>
        <v>81.320738990149096</v>
      </c>
      <c r="L17" s="92">
        <f>IFERROR(INDEX('Per capita consumption'!$S$2:$S$20,MATCH($C17,'Per capita consumption'!$B$2:$B$20,0),1),"")</f>
        <v>140.30000000000001</v>
      </c>
      <c r="M17" s="53">
        <f>IFERROR(INDEX('Risk of severe restrictions'!$S$2:$S$20,MATCH($C17,'Risk of severe restrictions'!$B$2:$B$20,0),1),"")</f>
        <v>0</v>
      </c>
    </row>
    <row r="18" spans="1:13" ht="15" customHeight="1" x14ac:dyDescent="0.25">
      <c r="A18" s="30"/>
      <c r="B18" s="49" t="s">
        <v>65</v>
      </c>
      <c r="C18" s="50" t="s">
        <v>70</v>
      </c>
      <c r="D18" s="51" t="s">
        <v>71</v>
      </c>
      <c r="E18" s="53">
        <f>IFERROR(INDEX('Water quality compliance (CRI)'!$S$2:$S$20,MATCH($C18,'Water quality compliance (CRI)'!$B$2:$B$20,0),1),"")</f>
        <v>0</v>
      </c>
      <c r="F18" s="49" t="str">
        <f>IFERROR(INDEX('Treatment works compliance'!$S$2:$S$20,MATCH($C18,'Treatment works compliance'!$B$2:$B$20,0),1),"")</f>
        <v/>
      </c>
      <c r="G18" s="100" t="str">
        <f>IFERROR(INDEX('Treatment works compliance'!$S$2:$S$20,MATCH($C18,'Treatment works compliance'!$B$2:$B$20,0),1),"")</f>
        <v/>
      </c>
      <c r="H18" s="50" t="str">
        <f>IFERROR(INDEX('Treatment works compliance'!$S$2:$S$20,MATCH($C18,'Treatment works compliance'!$B$2:$B$20,0),1),"")</f>
        <v/>
      </c>
      <c r="I18" s="91">
        <f>IFERROR(INDEX('WRMP leakage targets'!$S$2:$S$20,MATCH($C18,'WRMP leakage targets'!$B$2:$B$20,0),1),"")</f>
        <v>11.5</v>
      </c>
      <c r="J18" s="54">
        <f>IFERROR(INDEX('Leakage_km of main_day'!$S$2:$S$20,MATCH($C18,'Leakage_km of main_day'!$B$2:$B$20,0),1),"")</f>
        <v>4.5683689999999997</v>
      </c>
      <c r="K18" s="54">
        <f>IFERROR(INDEX(Leakage_property_day!$S$2:$S$20,MATCH($C18,Leakage_property_day!$B$2:$B$20,0),1),"")</f>
        <v>71.440144956483223</v>
      </c>
      <c r="L18" s="92">
        <f>IFERROR(INDEX('Per capita consumption'!$S$2:$S$20,MATCH($C18,'Per capita consumption'!$B$2:$B$20,0),1),"")</f>
        <v>137.74</v>
      </c>
      <c r="M18" s="53">
        <f>IFERROR(INDEX('Risk of severe restrictions'!$S$2:$S$20,MATCH($C18,'Risk of severe restrictions'!$B$2:$B$20,0),1),"")</f>
        <v>0</v>
      </c>
    </row>
    <row r="19" spans="1:13" ht="15" customHeight="1" x14ac:dyDescent="0.25">
      <c r="A19" s="30"/>
      <c r="B19" s="49" t="s">
        <v>65</v>
      </c>
      <c r="C19" s="50" t="s">
        <v>72</v>
      </c>
      <c r="D19" s="51" t="s">
        <v>73</v>
      </c>
      <c r="E19" s="53">
        <f>IFERROR(INDEX('Water quality compliance (CRI)'!$S$2:$S$20,MATCH($C19,'Water quality compliance (CRI)'!$B$2:$B$20,0),1),"")</f>
        <v>0</v>
      </c>
      <c r="F19" s="49" t="str">
        <f>IFERROR(INDEX('Treatment works compliance'!$S$2:$S$20,MATCH($C19,'Treatment works compliance'!$B$2:$B$20,0),1),"")</f>
        <v/>
      </c>
      <c r="G19" s="100" t="str">
        <f>IFERROR(INDEX('Treatment works compliance'!$S$2:$S$20,MATCH($C19,'Treatment works compliance'!$B$2:$B$20,0),1),"")</f>
        <v/>
      </c>
      <c r="H19" s="50" t="str">
        <f>IFERROR(INDEX('Treatment works compliance'!$S$2:$S$20,MATCH($C19,'Treatment works compliance'!$B$2:$B$20,0),1),"")</f>
        <v/>
      </c>
      <c r="I19" s="91">
        <f>IFERROR(INDEX('WRMP leakage targets'!$S$2:$S$20,MATCH($C19,'WRMP leakage targets'!$B$2:$B$20,0),1),"")</f>
        <v>53.000000000000007</v>
      </c>
      <c r="J19" s="54">
        <f>IFERROR(INDEX('Leakage_km of main_day'!$S$2:$S$20,MATCH($C19,'Leakage_km of main_day'!$B$2:$B$20,0),1),"")</f>
        <v>8.1552509999999998</v>
      </c>
      <c r="K19" s="54">
        <f>IFERROR(INDEX(Leakage_property_day!$S$2:$S$20,MATCH($C19,Leakage_property_day!$B$2:$B$20,0),1),"")</f>
        <v>83.870198041347564</v>
      </c>
      <c r="L19" s="92">
        <f>IFERROR(INDEX('Per capita consumption'!$S$2:$S$20,MATCH($C19,'Per capita consumption'!$B$2:$B$20,0),1),"")</f>
        <v>128.33000000000001</v>
      </c>
      <c r="M19" s="53">
        <f>IFERROR(INDEX('Risk of severe restrictions'!$S$2:$S$20,MATCH($C19,'Risk of severe restrictions'!$B$2:$B$20,0),1),"")</f>
        <v>0</v>
      </c>
    </row>
    <row r="20" spans="1:13" ht="15" customHeight="1" x14ac:dyDescent="0.25">
      <c r="A20" s="30"/>
      <c r="B20" s="49" t="s">
        <v>65</v>
      </c>
      <c r="C20" s="50" t="s">
        <v>74</v>
      </c>
      <c r="D20" s="51" t="s">
        <v>77</v>
      </c>
      <c r="E20" s="53">
        <f>IFERROR(INDEX('Water quality compliance (CRI)'!$S$2:$S$20,MATCH($C20,'Water quality compliance (CRI)'!$B$2:$B$20,0),1),"")</f>
        <v>0</v>
      </c>
      <c r="F20" s="49" t="str">
        <f>IFERROR(INDEX('Treatment works compliance'!$S$2:$S$20,MATCH($C20,'Treatment works compliance'!$B$2:$B$20,0),1),"")</f>
        <v/>
      </c>
      <c r="G20" s="100" t="str">
        <f>IFERROR(INDEX('Treatment works compliance'!$S$2:$S$20,MATCH($C20,'Treatment works compliance'!$B$2:$B$20,0),1),"")</f>
        <v/>
      </c>
      <c r="H20" s="50" t="str">
        <f>IFERROR(INDEX('Treatment works compliance'!$S$2:$S$20,MATCH($C20,'Treatment works compliance'!$B$2:$B$20,0),1),"")</f>
        <v/>
      </c>
      <c r="I20" s="91">
        <f>IFERROR(INDEX('WRMP leakage targets'!$S$2:$S$20,MATCH($C20,'WRMP leakage targets'!$B$2:$B$20,0),1),"")</f>
        <v>142.19999999999999</v>
      </c>
      <c r="J20" s="54">
        <f>IFERROR(INDEX('Leakage_km of main_day'!$S$2:$S$20,MATCH($C20,'Leakage_km of main_day'!$B$2:$B$20,0),1),"")</f>
        <v>8.1091218298065506</v>
      </c>
      <c r="K20" s="54">
        <f>IFERROR(INDEX(Leakage_property_day!$S$2:$S$20,MATCH($C20,Leakage_property_day!$B$2:$B$20,0),1),"")</f>
        <v>89.791116151154398</v>
      </c>
      <c r="L20" s="92">
        <f>IFERROR(INDEX('Per capita consumption'!$S$2:$S$20,MATCH($C20,'Per capita consumption'!$B$2:$B$20,0),1),"")</f>
        <v>133</v>
      </c>
      <c r="M20" s="53">
        <f>IFERROR(INDEX('Risk of severe restrictions'!$S$2:$S$20,MATCH($C20,'Risk of severe restrictions'!$B$2:$B$20,0),1),"")</f>
        <v>41.1</v>
      </c>
    </row>
    <row r="21" spans="1:13" ht="15" customHeight="1" x14ac:dyDescent="0.25">
      <c r="A21" s="30"/>
      <c r="B21" s="49" t="s">
        <v>65</v>
      </c>
      <c r="C21" s="50" t="s">
        <v>76</v>
      </c>
      <c r="D21" s="51" t="s">
        <v>79</v>
      </c>
      <c r="E21" s="53">
        <f>IFERROR(INDEX('Water quality compliance (CRI)'!$S$2:$S$20,MATCH($C21,'Water quality compliance (CRI)'!$B$2:$B$20,0),1),"")</f>
        <v>0</v>
      </c>
      <c r="F21" s="49" t="str">
        <f>IFERROR(INDEX('Treatment works compliance'!$S$2:$S$20,MATCH($C21,'Treatment works compliance'!$B$2:$B$20,0),1),"")</f>
        <v/>
      </c>
      <c r="G21" s="100" t="str">
        <f>IFERROR(INDEX('Treatment works compliance'!$S$2:$S$20,MATCH($C21,'Treatment works compliance'!$B$2:$B$20,0),1),"")</f>
        <v/>
      </c>
      <c r="H21" s="50" t="str">
        <f>IFERROR(INDEX('Treatment works compliance'!$S$2:$S$20,MATCH($C21,'Treatment works compliance'!$B$2:$B$20,0),1),"")</f>
        <v/>
      </c>
      <c r="I21" s="91">
        <f>IFERROR(INDEX('WRMP leakage targets'!$S$2:$S$20,MATCH($C21,'WRMP leakage targets'!$B$2:$B$20,0),1),"")</f>
        <v>20.399999999999999</v>
      </c>
      <c r="J21" s="54">
        <f>IFERROR(INDEX('Leakage_km of main_day'!$S$2:$S$20,MATCH($C21,'Leakage_km of main_day'!$B$2:$B$20,0),1),"")</f>
        <v>5.8</v>
      </c>
      <c r="K21" s="54">
        <f>IFERROR(INDEX(Leakage_property_day!$S$2:$S$20,MATCH($C21,Leakage_property_day!$B$2:$B$20,0),1),"")</f>
        <v>66.2</v>
      </c>
      <c r="L21" s="92">
        <f>IFERROR(INDEX('Per capita consumption'!$S$2:$S$20,MATCH($C21,'Per capita consumption'!$B$2:$B$20,0),1),"")</f>
        <v>136.19999999999999</v>
      </c>
      <c r="M21" s="53">
        <f>IFERROR(INDEX('Risk of severe restrictions'!$S$2:$S$20,MATCH($C21,'Risk of severe restrictions'!$B$2:$B$20,0),1),"")</f>
        <v>0</v>
      </c>
    </row>
    <row r="22" spans="1:13" ht="15" customHeight="1" x14ac:dyDescent="0.25">
      <c r="A22" s="30"/>
      <c r="B22" s="49" t="s">
        <v>65</v>
      </c>
      <c r="C22" s="50" t="s">
        <v>78</v>
      </c>
      <c r="D22" s="51" t="s">
        <v>75</v>
      </c>
      <c r="E22" s="53">
        <f>IFERROR(INDEX('Water quality compliance (CRI)'!$S$2:$S$20,MATCH($C22,'Water quality compliance (CRI)'!$B$2:$B$20,0),1),"")</f>
        <v>0</v>
      </c>
      <c r="F22" s="49" t="str">
        <f>IFERROR(INDEX('Treatment works compliance'!$S$2:$S$20,MATCH($C22,'Treatment works compliance'!$B$2:$B$20,0),1),"")</f>
        <v/>
      </c>
      <c r="G22" s="100" t="str">
        <f>IFERROR(INDEX('Treatment works compliance'!$S$2:$S$20,MATCH($C22,'Treatment works compliance'!$B$2:$B$20,0),1),"")</f>
        <v/>
      </c>
      <c r="H22" s="50" t="str">
        <f>IFERROR(INDEX('Treatment works compliance'!$S$2:$S$20,MATCH($C22,'Treatment works compliance'!$B$2:$B$20,0),1),"")</f>
        <v/>
      </c>
      <c r="I22" s="91">
        <f>IFERROR(INDEX('WRMP leakage targets'!$S$2:$S$20,MATCH($C22,'WRMP leakage targets'!$B$2:$B$20,0),1),"")</f>
        <v>29.6</v>
      </c>
      <c r="J22" s="54">
        <f>IFERROR(INDEX('Leakage_km of main_day'!$S$2:$S$20,MATCH($C22,'Leakage_km of main_day'!$B$2:$B$20,0),1),"")</f>
        <v>8.6999999999999993</v>
      </c>
      <c r="K22" s="54">
        <f>IFERROR(INDEX(Leakage_property_day!$S$2:$S$20,MATCH($C22,Leakage_property_day!$B$2:$B$20,0),1),"")</f>
        <v>89.26</v>
      </c>
      <c r="L22" s="92">
        <f>IFERROR(INDEX('Per capita consumption'!$S$2:$S$20,MATCH($C22,'Per capita consumption'!$B$2:$B$20,0),1),"")</f>
        <v>135</v>
      </c>
      <c r="M22" s="53">
        <f>IFERROR(INDEX('Risk of severe restrictions'!$S$2:$S$20,MATCH($C22,'Risk of severe restrictions'!$B$2:$B$20,0),1),"")</f>
        <v>0</v>
      </c>
    </row>
    <row r="23" spans="1:13" ht="8.1" customHeight="1" x14ac:dyDescent="0.25">
      <c r="A23" s="30"/>
      <c r="B23" s="71"/>
      <c r="C23" s="72"/>
      <c r="D23" s="73"/>
      <c r="E23" s="59"/>
      <c r="F23" s="93"/>
      <c r="G23" s="94"/>
      <c r="H23" s="95"/>
      <c r="I23" s="93"/>
      <c r="J23" s="94"/>
      <c r="K23" s="94"/>
      <c r="L23" s="95"/>
      <c r="M23" s="59"/>
    </row>
    <row r="24" spans="1:13" ht="15.6" customHeight="1" x14ac:dyDescent="0.25">
      <c r="A24" s="76"/>
      <c r="B24" s="77"/>
      <c r="C24" s="77"/>
      <c r="D24" s="77"/>
      <c r="E24" s="77"/>
      <c r="F24" s="77"/>
      <c r="G24" s="77"/>
      <c r="H24" s="77"/>
      <c r="I24" s="77"/>
      <c r="J24" s="77"/>
      <c r="K24" s="77"/>
      <c r="L24" s="77"/>
      <c r="M24" s="113"/>
    </row>
    <row r="25" spans="1:13" ht="15" customHeight="1" x14ac:dyDescent="0.25">
      <c r="A25" s="76"/>
      <c r="B25" s="41"/>
      <c r="C25" s="41"/>
      <c r="D25" s="41"/>
      <c r="E25" s="41"/>
      <c r="F25" s="41"/>
      <c r="G25" s="41"/>
      <c r="H25" s="41"/>
      <c r="I25" s="41"/>
      <c r="J25" s="41"/>
      <c r="K25" s="41"/>
      <c r="L25" s="41"/>
      <c r="M25" s="42"/>
    </row>
    <row r="26" spans="1:13" ht="15" customHeight="1" x14ac:dyDescent="0.25">
      <c r="A26" s="76"/>
      <c r="B26" s="114"/>
      <c r="C26" s="41"/>
      <c r="D26" s="41"/>
      <c r="E26" s="41"/>
      <c r="F26" s="41"/>
      <c r="G26" s="41"/>
      <c r="H26" s="41"/>
      <c r="I26" s="41"/>
      <c r="J26" s="41"/>
      <c r="K26" s="41"/>
      <c r="L26" s="41"/>
      <c r="M26" s="42"/>
    </row>
    <row r="27" spans="1:13" ht="15" customHeight="1" x14ac:dyDescent="0.25">
      <c r="A27" s="76"/>
      <c r="B27" s="115"/>
      <c r="C27" s="41"/>
      <c r="D27" s="41"/>
      <c r="E27" s="41"/>
      <c r="F27" s="41"/>
      <c r="G27" s="41"/>
      <c r="H27" s="41"/>
      <c r="I27" s="41"/>
      <c r="J27" s="41"/>
      <c r="K27" s="41"/>
      <c r="L27" s="41"/>
      <c r="M27" s="42"/>
    </row>
    <row r="28" spans="1:13" ht="15" customHeight="1" x14ac:dyDescent="0.25">
      <c r="A28" s="116"/>
      <c r="B28" s="117"/>
      <c r="C28" s="118"/>
      <c r="D28" s="118"/>
      <c r="E28" s="118"/>
      <c r="F28" s="118"/>
      <c r="G28" s="118"/>
      <c r="H28" s="118"/>
      <c r="I28" s="118"/>
      <c r="J28" s="118"/>
      <c r="K28" s="118"/>
      <c r="L28" s="118"/>
      <c r="M28" s="119"/>
    </row>
  </sheetData>
  <mergeCells count="2">
    <mergeCell ref="F4:H4"/>
    <mergeCell ref="I4:L4"/>
  </mergeCell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workbookViewId="0"/>
  </sheetViews>
  <sheetFormatPr defaultColWidth="15.28515625" defaultRowHeight="15" customHeight="1" x14ac:dyDescent="0.25"/>
  <cols>
    <col min="1" max="3" width="15.28515625" style="120" customWidth="1"/>
    <col min="4" max="4" width="27.140625" style="120" customWidth="1"/>
    <col min="5" max="256" width="15.28515625" style="120" customWidth="1"/>
  </cols>
  <sheetData>
    <row r="1" spans="1:13" ht="15" customHeight="1" x14ac:dyDescent="0.25">
      <c r="A1" s="25"/>
      <c r="B1" s="105" t="s">
        <v>104</v>
      </c>
      <c r="C1" s="28"/>
      <c r="D1" s="28"/>
      <c r="E1" s="28"/>
      <c r="F1" s="28"/>
      <c r="G1" s="28"/>
      <c r="H1" s="28"/>
      <c r="I1" s="28"/>
      <c r="J1" s="28"/>
      <c r="K1" s="28"/>
      <c r="L1" s="28"/>
      <c r="M1" s="29"/>
    </row>
    <row r="2" spans="1:13" ht="15" customHeight="1" x14ac:dyDescent="0.25">
      <c r="A2" s="76"/>
      <c r="B2" s="41"/>
      <c r="C2" s="41"/>
      <c r="D2" s="41"/>
      <c r="E2" s="41"/>
      <c r="F2" s="41"/>
      <c r="G2" s="41"/>
      <c r="H2" s="41"/>
      <c r="I2" s="41"/>
      <c r="J2" s="41"/>
      <c r="K2" s="41"/>
      <c r="L2" s="41"/>
      <c r="M2" s="42"/>
    </row>
    <row r="3" spans="1:13" ht="15.75" customHeight="1" x14ac:dyDescent="0.25">
      <c r="A3" s="76"/>
      <c r="B3" s="78"/>
      <c r="C3" s="78"/>
      <c r="D3" s="78"/>
      <c r="E3" s="78"/>
      <c r="F3" s="78"/>
      <c r="G3" s="78"/>
      <c r="H3" s="78"/>
      <c r="I3" s="78"/>
      <c r="J3" s="78"/>
      <c r="K3" s="78"/>
      <c r="L3" s="78"/>
      <c r="M3" s="107"/>
    </row>
    <row r="4" spans="1:13" ht="60.75" customHeight="1" x14ac:dyDescent="0.25">
      <c r="A4" s="30"/>
      <c r="B4" s="31" t="s">
        <v>37</v>
      </c>
      <c r="C4" s="32" t="s">
        <v>38</v>
      </c>
      <c r="D4" s="33" t="s">
        <v>80</v>
      </c>
      <c r="E4" s="33" t="s">
        <v>41</v>
      </c>
      <c r="F4" s="297" t="s">
        <v>42</v>
      </c>
      <c r="G4" s="298"/>
      <c r="H4" s="299"/>
      <c r="I4" s="294" t="s">
        <v>105</v>
      </c>
      <c r="J4" s="295"/>
      <c r="K4" s="295"/>
      <c r="L4" s="296"/>
      <c r="M4" s="33" t="s">
        <v>44</v>
      </c>
    </row>
    <row r="5" spans="1:13" ht="103.5" customHeight="1" x14ac:dyDescent="0.25">
      <c r="A5" s="30"/>
      <c r="B5" s="110"/>
      <c r="C5" s="111"/>
      <c r="D5" s="82" t="s">
        <v>82</v>
      </c>
      <c r="E5" s="83" t="s">
        <v>83</v>
      </c>
      <c r="F5" s="84" t="s">
        <v>84</v>
      </c>
      <c r="G5" s="85" t="s">
        <v>85</v>
      </c>
      <c r="H5" s="86" t="s">
        <v>86</v>
      </c>
      <c r="I5" s="83" t="s">
        <v>98</v>
      </c>
      <c r="J5" s="83" t="s">
        <v>99</v>
      </c>
      <c r="K5" s="84" t="s">
        <v>100</v>
      </c>
      <c r="L5" s="86" t="s">
        <v>90</v>
      </c>
      <c r="M5" s="83" t="s">
        <v>106</v>
      </c>
    </row>
    <row r="6" spans="1:13" ht="15.6" customHeight="1" x14ac:dyDescent="0.25">
      <c r="A6" s="121"/>
      <c r="B6" s="122" t="s">
        <v>46</v>
      </c>
      <c r="C6" s="123" t="s">
        <v>49</v>
      </c>
      <c r="D6" s="124" t="s">
        <v>50</v>
      </c>
      <c r="E6" s="125">
        <f>IFERROR(INDEX('Water quality compliance (CRI)'!$T$2:$T$20,MATCH($C6,'Water quality compliance (CRI)'!$B$2:$B$20,0),1),"")</f>
        <v>-100</v>
      </c>
      <c r="F6" s="126">
        <f>IFERROR(INDEX('Treatment works compliance'!$T$2:$T$20,MATCH($C6,'Treatment works compliance'!$B$2:$B$20,0),1),"")</f>
        <v>0.96999999999999886</v>
      </c>
      <c r="G6" s="127">
        <f>IFERROR(INDEX('Pollution incidents'!$T$2:$T$20,MATCH($C6,'Pollution incidents'!$B$2:$B$20,0),1),"")</f>
        <v>-30.500506397315586</v>
      </c>
      <c r="H6" s="128">
        <f>IFERROR(INDEX('Risk of sewer flooding'!$T$2:$T$20,MATCH($C6,'Risk of sewer flooding'!$B$2:$B$20,0),1),"")</f>
        <v>0</v>
      </c>
      <c r="I6" s="129">
        <f>IFERROR(INDEX('WRMP leakage targets'!$T$2:$T$20,MATCH($C6,'WRMP leakage targets'!$B$2:$B$20,0),1),"")</f>
        <v>-14.990512333965855</v>
      </c>
      <c r="J6" s="127">
        <f>IFERROR(INDEX('Leakage_km of main_day'!$T$2:$T$20,MATCH($C6,'Leakage_km of main_day'!$B$2:$B$20,0),1),"")</f>
        <v>-16.000000000000004</v>
      </c>
      <c r="K6" s="127">
        <f>IFERROR(INDEX(Leakage_property_day!$T$2:$T$20,MATCH($C6,Leakage_property_day!$B$2:$B$20,0),1),"")</f>
        <v>-19.700214132762316</v>
      </c>
      <c r="L6" s="130">
        <f>IFERROR(INDEX('Per capita consumption'!$T$2:$T$20,MATCH($C6,'Per capita consumption'!$B$2:$B$20,0),1),"")</f>
        <v>-8.3969465648855</v>
      </c>
      <c r="M6" s="124" t="str">
        <f>IFERROR(INDEX('Risk of severe restrictions'!$T$2:$T$20,MATCH($C6,'Risk of severe restrictions'!$B$2:$B$20,0),1),"")</f>
        <v/>
      </c>
    </row>
    <row r="7" spans="1:13" ht="15" customHeight="1" x14ac:dyDescent="0.25">
      <c r="A7" s="121"/>
      <c r="B7" s="131" t="s">
        <v>46</v>
      </c>
      <c r="C7" s="132" t="s">
        <v>51</v>
      </c>
      <c r="D7" s="133" t="s">
        <v>52</v>
      </c>
      <c r="E7" s="134">
        <f>IFERROR(INDEX('Water quality compliance (CRI)'!$T$2:$T$20,MATCH($C7,'Water quality compliance (CRI)'!$B$2:$B$20,0),1),"")</f>
        <v>-100</v>
      </c>
      <c r="F7" s="135">
        <f>IFERROR(INDEX('Treatment works compliance'!$T$2:$T$20,MATCH($C7,'Treatment works compliance'!$B$2:$B$20,0),1),"")</f>
        <v>1</v>
      </c>
      <c r="G7" s="136">
        <f>IFERROR(INDEX('Pollution incidents'!$T$2:$T$20,MATCH($C7,'Pollution incidents'!$B$2:$B$20,0),1),"")</f>
        <v>-42.662934826069574</v>
      </c>
      <c r="H7" s="137">
        <f>IFERROR(INDEX('Risk of sewer flooding'!$T$2:$T$20,MATCH($C7,'Risk of sewer flooding'!$B$2:$B$20,0),1),"")</f>
        <v>-0.26999999999999957</v>
      </c>
      <c r="I7" s="138">
        <f>IFERROR(INDEX('WRMP leakage targets'!$T$2:$T$20,MATCH($C7,'WRMP leakage targets'!$B$2:$B$20,0),1),"")</f>
        <v>-15.018050541516248</v>
      </c>
      <c r="J7" s="136">
        <f>IFERROR(INDEX('Leakage_km of main_day'!$T$2:$T$20,MATCH($C7,'Leakage_km of main_day'!$B$2:$B$20,0),1),"")</f>
        <v>-17.500000000000004</v>
      </c>
      <c r="K7" s="136">
        <f>IFERROR(INDEX(Leakage_property_day!$T$2:$T$20,MATCH($C7,Leakage_property_day!$B$2:$B$20,0),1),"")</f>
        <v>-17.828773168578994</v>
      </c>
      <c r="L7" s="139">
        <f>IFERROR(INDEX('Per capita consumption'!$T$2:$T$20,MATCH($C7,'Per capita consumption'!$B$2:$B$20,0),1),"")</f>
        <v>-5.2924791086350957</v>
      </c>
      <c r="M7" s="133" t="str">
        <f>IFERROR(INDEX('Risk of severe restrictions'!$T$2:$T$20,MATCH($C7,'Risk of severe restrictions'!$B$2:$B$20,0),1),"")</f>
        <v/>
      </c>
    </row>
    <row r="8" spans="1:13" ht="15" customHeight="1" x14ac:dyDescent="0.25">
      <c r="A8" s="121"/>
      <c r="B8" s="131" t="s">
        <v>46</v>
      </c>
      <c r="C8" s="132" t="s">
        <v>55</v>
      </c>
      <c r="D8" s="133" t="s">
        <v>56</v>
      </c>
      <c r="E8" s="134">
        <f>IFERROR(INDEX('Water quality compliance (CRI)'!$T$2:$T$20,MATCH($C8,'Water quality compliance (CRI)'!$B$2:$B$20,0),1),"")</f>
        <v>-100</v>
      </c>
      <c r="F8" s="135">
        <f>IFERROR(INDEX('Treatment works compliance'!$T$2:$T$20,MATCH($C8,'Treatment works compliance'!$B$2:$B$20,0),1),"")</f>
        <v>0.70000000000000284</v>
      </c>
      <c r="G8" s="136">
        <f>IFERROR(INDEX('Pollution incidents'!$T$2:$T$20,MATCH($C8,'Pollution incidents'!$B$2:$B$20,0),1),"")</f>
        <v>-22.72727272727273</v>
      </c>
      <c r="H8" s="137">
        <f>IFERROR(INDEX('Risk of sewer flooding'!$T$2:$T$20,MATCH($C8,'Risk of sewer flooding'!$B$2:$B$20,0),1),"")</f>
        <v>0</v>
      </c>
      <c r="I8" s="138">
        <f>IFERROR(INDEX('WRMP leakage targets'!$T$2:$T$20,MATCH($C8,'WRMP leakage targets'!$B$2:$B$20,0),1),"")</f>
        <v>-15.000000000000014</v>
      </c>
      <c r="J8" s="136">
        <f>IFERROR(INDEX('Leakage_km of main_day'!$T$2:$T$20,MATCH($C8,'Leakage_km of main_day'!$B$2:$B$20,0),1),"")</f>
        <v>-16.561222437903556</v>
      </c>
      <c r="K8" s="136">
        <f>IFERROR(INDEX(Leakage_property_day!$T$2:$T$20,MATCH($C8,Leakage_property_day!$B$2:$B$20,0),1),"")</f>
        <v>-18.618217738059638</v>
      </c>
      <c r="L8" s="139">
        <f>IFERROR(INDEX('Per capita consumption'!$T$2:$T$20,MATCH($C8,'Per capita consumption'!$B$2:$B$20,0),1),"")</f>
        <v>-0.85271317829457294</v>
      </c>
      <c r="M8" s="133" t="str">
        <f>IFERROR(INDEX('Risk of severe restrictions'!$T$2:$T$20,MATCH($C8,'Risk of severe restrictions'!$B$2:$B$20,0),1),"")</f>
        <v/>
      </c>
    </row>
    <row r="9" spans="1:13" ht="15" customHeight="1" x14ac:dyDescent="0.25">
      <c r="A9" s="121"/>
      <c r="B9" s="131" t="s">
        <v>46</v>
      </c>
      <c r="C9" s="132" t="s">
        <v>53</v>
      </c>
      <c r="D9" s="133" t="s">
        <v>54</v>
      </c>
      <c r="E9" s="134">
        <f>IFERROR(INDEX('Water quality compliance (CRI)'!$T$2:$T$20,MATCH($C9,'Water quality compliance (CRI)'!$B$2:$B$20,0),1),"")</f>
        <v>-100</v>
      </c>
      <c r="F9" s="135">
        <f>IFERROR(INDEX('Treatment works compliance'!$T$2:$T$20,MATCH($C9,'Treatment works compliance'!$B$2:$B$20,0),1),"")</f>
        <v>0.62999999999999545</v>
      </c>
      <c r="G9" s="136">
        <f>IFERROR(INDEX('Pollution incidents'!$T$2:$T$20,MATCH($C9,'Pollution incidents'!$B$2:$B$20,0),1),"")</f>
        <v>-33.333333333333336</v>
      </c>
      <c r="H9" s="137">
        <f>IFERROR(INDEX('Risk of sewer flooding'!$T$2:$T$20,MATCH($C9,'Risk of sewer flooding'!$B$2:$B$20,0),1),"")</f>
        <v>0.89999999999999858</v>
      </c>
      <c r="I9" s="138">
        <f>IFERROR(INDEX('WRMP leakage targets'!$T$2:$T$20,MATCH($C9,'WRMP leakage targets'!$B$2:$B$20,0),1),"")</f>
        <v>-25.404944586530263</v>
      </c>
      <c r="J9" s="136">
        <f>IFERROR(INDEX('Leakage_km of main_day'!$T$2:$T$20,MATCH($C9,'Leakage_km of main_day'!$B$2:$B$20,0),1),"")</f>
        <v>-27.027027027027028</v>
      </c>
      <c r="K9" s="136">
        <f>IFERROR(INDEX(Leakage_property_day!$T$2:$T$20,MATCH($C9,Leakage_property_day!$B$2:$B$20,0),1),"")</f>
        <v>-28.57142857142858</v>
      </c>
      <c r="L9" s="139">
        <f>IFERROR(INDEX('Per capita consumption'!$T$2:$T$20,MATCH($C9,'Per capita consumption'!$B$2:$B$20,0),1),"")</f>
        <v>-9.0701219512195124</v>
      </c>
      <c r="M9" s="133" t="str">
        <f>IFERROR(INDEX('Risk of severe restrictions'!$T$2:$T$20,MATCH($C9,'Risk of severe restrictions'!$B$2:$B$20,0),1),"")</f>
        <v/>
      </c>
    </row>
    <row r="10" spans="1:13" ht="15" customHeight="1" x14ac:dyDescent="0.25">
      <c r="A10" s="121"/>
      <c r="B10" s="131" t="s">
        <v>46</v>
      </c>
      <c r="C10" s="132" t="s">
        <v>47</v>
      </c>
      <c r="D10" s="133" t="s">
        <v>48</v>
      </c>
      <c r="E10" s="134">
        <f>IFERROR(INDEX('Water quality compliance (CRI)'!$T$2:$T$20,MATCH($C10,'Water quality compliance (CRI)'!$B$2:$B$20,0),1),"")</f>
        <v>-100</v>
      </c>
      <c r="F10" s="135">
        <f>IFERROR(INDEX('Treatment works compliance'!$T$2:$T$20,MATCH($C10,'Treatment works compliance'!$B$2:$B$20,0),1),"")</f>
        <v>0</v>
      </c>
      <c r="G10" s="136">
        <f>IFERROR(INDEX('Pollution incidents'!$T$2:$T$20,MATCH($C10,'Pollution incidents'!$B$2:$B$20,0),1),"")</f>
        <v>-58.695652173913039</v>
      </c>
      <c r="H10" s="137">
        <f>IFERROR(INDEX('Risk of sewer flooding'!$T$2:$T$20,MATCH($C10,'Risk of sewer flooding'!$B$2:$B$20,0),1),"")</f>
        <v>-3.3999999999999986</v>
      </c>
      <c r="I10" s="138">
        <f>IFERROR(INDEX('WRMP leakage targets'!$T$2:$T$20,MATCH($C10,'WRMP leakage targets'!$B$2:$B$20,0),1),"")</f>
        <v>-13.76936316695353</v>
      </c>
      <c r="J10" s="136">
        <f>IFERROR(INDEX('Leakage_km of main_day'!$T$2:$T$20,MATCH($C10,'Leakage_km of main_day'!$B$2:$B$20,0),1),"")</f>
        <v>-14.285714285714279</v>
      </c>
      <c r="K10" s="136">
        <f>IFERROR(INDEX(Leakage_property_day!$T$2:$T$20,MATCH($C10,Leakage_property_day!$B$2:$B$20,0),1),"")</f>
        <v>-17.307692307692314</v>
      </c>
      <c r="L10" s="139">
        <f>IFERROR(INDEX('Per capita consumption'!$T$2:$T$20,MATCH($C10,'Per capita consumption'!$B$2:$B$20,0),1),"")</f>
        <v>-6.1953352769679277</v>
      </c>
      <c r="M10" s="133" t="str">
        <f>IFERROR(INDEX('Risk of severe restrictions'!$T$2:$T$20,MATCH($C10,'Risk of severe restrictions'!$B$2:$B$20,0),1),"")</f>
        <v/>
      </c>
    </row>
    <row r="11" spans="1:13" ht="15" customHeight="1" x14ac:dyDescent="0.25">
      <c r="A11" s="121"/>
      <c r="B11" s="131" t="s">
        <v>46</v>
      </c>
      <c r="C11" s="132" t="s">
        <v>57</v>
      </c>
      <c r="D11" s="133" t="s">
        <v>62</v>
      </c>
      <c r="E11" s="134">
        <f>IFERROR(INDEX('Water quality compliance (CRI)'!$T$2:$T$20,MATCH($C11,'Water quality compliance (CRI)'!$B$2:$B$20,0),1),"")</f>
        <v>-100</v>
      </c>
      <c r="F11" s="135">
        <f>IFERROR(INDEX('Treatment works compliance'!$T$2:$T$20,MATCH($C11,'Treatment works compliance'!$B$2:$B$20,0),1),"")</f>
        <v>0.39000000000000057</v>
      </c>
      <c r="G11" s="136">
        <f>IFERROR(INDEX('Pollution incidents'!$T$2:$T$20,MATCH($C11,'Pollution incidents'!$B$2:$B$20,0),1),"")</f>
        <v>-17.949653411163812</v>
      </c>
      <c r="H11" s="137">
        <f>IFERROR(INDEX('Risk of sewer flooding'!$T$2:$T$20,MATCH($C11,'Risk of sewer flooding'!$B$2:$B$20,0),1),"")</f>
        <v>-0.16000000000000014</v>
      </c>
      <c r="I11" s="138">
        <f>IFERROR(INDEX('WRMP leakage targets'!$T$2:$T$20,MATCH($C11,'WRMP leakage targets'!$B$2:$B$20,0),1),"")</f>
        <v>-15.246359369039485</v>
      </c>
      <c r="J11" s="136">
        <f>IFERROR(INDEX('Leakage_km of main_day'!$T$2:$T$20,MATCH($C11,'Leakage_km of main_day'!$B$2:$B$20,0),1),"")</f>
        <v>-16.311562818394453</v>
      </c>
      <c r="K11" s="136">
        <f>IFERROR(INDEX(Leakage_property_day!$T$2:$T$20,MATCH($C11,Leakage_property_day!$B$2:$B$20,0),1),"")</f>
        <v>-17.781747851157824</v>
      </c>
      <c r="L11" s="139">
        <f>IFERROR(INDEX('Per capita consumption'!$T$2:$T$20,MATCH($C11,'Per capita consumption'!$B$2:$B$20,0),1),"")</f>
        <v>-3.4966609139341132</v>
      </c>
      <c r="M11" s="140">
        <f>IFERROR(INDEX('Risk of severe restrictions'!$T$2:$T$20,MATCH($C11,'Risk of severe restrictions'!$B$2:$B$20,0),1),"")</f>
        <v>-5.5</v>
      </c>
    </row>
    <row r="12" spans="1:13" ht="15" customHeight="1" x14ac:dyDescent="0.25">
      <c r="A12" s="121"/>
      <c r="B12" s="131" t="s">
        <v>46</v>
      </c>
      <c r="C12" s="132" t="s">
        <v>63</v>
      </c>
      <c r="D12" s="133" t="s">
        <v>60</v>
      </c>
      <c r="E12" s="134">
        <f>IFERROR(INDEX('Water quality compliance (CRI)'!$T$2:$T$20,MATCH($C12,'Water quality compliance (CRI)'!$B$2:$B$20,0),1),"")</f>
        <v>-100</v>
      </c>
      <c r="F12" s="135">
        <f>IFERROR(INDEX('Treatment works compliance'!$T$2:$T$20,MATCH($C12,'Treatment works compliance'!$B$2:$B$20,0),1),"")</f>
        <v>9.9999999999994316E-2</v>
      </c>
      <c r="G12" s="136">
        <f>IFERROR(INDEX('Pollution incidents'!$T$2:$T$20,MATCH($C12,'Pollution incidents'!$B$2:$B$20,0),1),"")</f>
        <v>-27.586206896551722</v>
      </c>
      <c r="H12" s="137">
        <f>IFERROR(INDEX('Risk of sewer flooding'!$T$2:$T$20,MATCH($C12,'Risk of sewer flooding'!$B$2:$B$20,0),1),"")</f>
        <v>0</v>
      </c>
      <c r="I12" s="138">
        <f>IFERROR(INDEX('WRMP leakage targets'!$T$2:$T$20,MATCH($C12,'WRMP leakage targets'!$B$2:$B$20,0),1),"")</f>
        <v>-17.325581395348845</v>
      </c>
      <c r="J12" s="136">
        <f>IFERROR(INDEX('Leakage_km of main_day'!$T$2:$T$20,MATCH($C12,'Leakage_km of main_day'!$B$2:$B$20,0),1),"")</f>
        <v>-20.45454545454546</v>
      </c>
      <c r="K12" s="136">
        <f>IFERROR(INDEX(Leakage_property_day!$T$2:$T$20,MATCH($C12,Leakage_property_day!$B$2:$B$20,0),1),"")</f>
        <v>-23.941958887545344</v>
      </c>
      <c r="L12" s="139">
        <f>IFERROR(INDEX('Per capita consumption'!$T$2:$T$20,MATCH($C12,'Per capita consumption'!$B$2:$B$20,0),1),"")</f>
        <v>-4.038179148311305</v>
      </c>
      <c r="M12" s="140">
        <f>IFERROR(INDEX('Risk of severe restrictions'!$T$2:$T$20,MATCH($C12,'Risk of severe restrictions'!$B$2:$B$20,0),1),"")</f>
        <v>-18.829999999999998</v>
      </c>
    </row>
    <row r="13" spans="1:13" ht="15" customHeight="1" x14ac:dyDescent="0.25">
      <c r="A13" s="121"/>
      <c r="B13" s="131" t="s">
        <v>46</v>
      </c>
      <c r="C13" s="132" t="s">
        <v>61</v>
      </c>
      <c r="D13" s="133" t="s">
        <v>64</v>
      </c>
      <c r="E13" s="134">
        <f>IFERROR(INDEX('Water quality compliance (CRI)'!$T$2:$T$20,MATCH($C13,'Water quality compliance (CRI)'!$B$2:$B$20,0),1),"")</f>
        <v>-100</v>
      </c>
      <c r="F13" s="135">
        <f>IFERROR(INDEX('Treatment works compliance'!$T$2:$T$20,MATCH($C13,'Treatment works compliance'!$B$2:$B$20,0),1),"")</f>
        <v>0.79999999999999716</v>
      </c>
      <c r="G13" s="136">
        <f>IFERROR(INDEX('Pollution incidents'!$T$2:$T$20,MATCH($C13,'Pollution incidents'!$B$2:$B$20,0),1),"")</f>
        <v>-17.857142857142861</v>
      </c>
      <c r="H13" s="137">
        <f>IFERROR(INDEX('Risk of sewer flooding'!$T$2:$T$20,MATCH($C13,'Risk of sewer flooding'!$B$2:$B$20,0),1),"")</f>
        <v>-0.34999999999999964</v>
      </c>
      <c r="I13" s="138">
        <f>IFERROR(INDEX('WRMP leakage targets'!$T$2:$T$20,MATCH($C13,'WRMP leakage targets'!$B$2:$B$20,0),1),"")</f>
        <v>-15.302401444261415</v>
      </c>
      <c r="J13" s="136">
        <f>IFERROR(INDEX('Leakage_km of main_day'!$T$2:$T$20,MATCH($C13,'Leakage_km of main_day'!$B$2:$B$20,0),1),"")</f>
        <v>-16.982763302773673</v>
      </c>
      <c r="K13" s="136">
        <f>IFERROR(INDEX(Leakage_property_day!$T$2:$T$20,MATCH($C13,Leakage_property_day!$B$2:$B$20,0),1),"")</f>
        <v>-20.908521662572888</v>
      </c>
      <c r="L13" s="139">
        <f>IFERROR(INDEX('Per capita consumption'!$T$2:$T$20,MATCH($C13,'Per capita consumption'!$B$2:$B$20,0),1),"")</f>
        <v>-4.2253521126760614</v>
      </c>
      <c r="M13" s="140">
        <f>IFERROR(INDEX('Risk of severe restrictions'!$T$2:$T$20,MATCH($C13,'Risk of severe restrictions'!$B$2:$B$20,0),1),"")</f>
        <v>-0.19999999999998863</v>
      </c>
    </row>
    <row r="14" spans="1:13" ht="15.75" customHeight="1" x14ac:dyDescent="0.25">
      <c r="A14" s="121"/>
      <c r="B14" s="141" t="s">
        <v>46</v>
      </c>
      <c r="C14" s="142" t="s">
        <v>59</v>
      </c>
      <c r="D14" s="143" t="s">
        <v>58</v>
      </c>
      <c r="E14" s="144">
        <f>IFERROR(INDEX('Water quality compliance (CRI)'!$T$2:$T$20,MATCH($C14,'Water quality compliance (CRI)'!$B$2:$B$20,0),1),"")</f>
        <v>-100</v>
      </c>
      <c r="F14" s="145">
        <f>IFERROR(INDEX('Treatment works compliance'!$T$2:$T$20,MATCH($C14,'Treatment works compliance'!$B$2:$B$20,0),1),"")</f>
        <v>0.5</v>
      </c>
      <c r="G14" s="146">
        <f>IFERROR(INDEX('Pollution incidents'!$T$2:$T$20,MATCH($C14,'Pollution incidents'!$B$2:$B$20,0),1),"")</f>
        <v>-6.9220044287706006</v>
      </c>
      <c r="H14" s="147">
        <f>IFERROR(INDEX('Risk of sewer flooding'!$T$2:$T$20,MATCH($C14,'Risk of sewer flooding'!$B$2:$B$20,0),1),"")</f>
        <v>-0.54000000000000092</v>
      </c>
      <c r="I14" s="148">
        <f>IFERROR(INDEX('WRMP leakage targets'!$T$2:$T$20,MATCH($C14,'WRMP leakage targets'!$B$2:$B$20,0),1),"")</f>
        <v>-17.816030572145447</v>
      </c>
      <c r="J14" s="146">
        <f>IFERROR(INDEX('Leakage_km of main_day'!$T$2:$T$20,MATCH($C14,'Leakage_km of main_day'!$B$2:$B$20,0),1),"")</f>
        <v>-18.710476679947675</v>
      </c>
      <c r="K14" s="146">
        <f>IFERROR(INDEX(Leakage_property_day!$T$2:$T$20,MATCH($C14,Leakage_property_day!$B$2:$B$20,0),1),"")</f>
        <v>-20.510281254153874</v>
      </c>
      <c r="L14" s="149">
        <f>IFERROR(INDEX('Per capita consumption'!$T$2:$T$20,MATCH($C14,'Per capita consumption'!$B$2:$B$20,0),1),"")</f>
        <v>-3.1232334652346094</v>
      </c>
      <c r="M14" s="143" t="str">
        <f>IFERROR(INDEX('Risk of severe restrictions'!$T$2:$T$20,MATCH($C14,'Risk of severe restrictions'!$B$2:$B$20,0),1),"")</f>
        <v/>
      </c>
    </row>
    <row r="15" spans="1:13" ht="15.75" customHeight="1" x14ac:dyDescent="0.25">
      <c r="A15" s="121"/>
      <c r="B15" s="150"/>
      <c r="C15" s="151"/>
      <c r="D15" s="152"/>
      <c r="E15" s="152"/>
      <c r="F15" s="150"/>
      <c r="G15" s="153"/>
      <c r="H15" s="151"/>
      <c r="I15" s="150"/>
      <c r="J15" s="153"/>
      <c r="K15" s="153"/>
      <c r="L15" s="151"/>
      <c r="M15" s="152"/>
    </row>
    <row r="16" spans="1:13" ht="15.6" customHeight="1" x14ac:dyDescent="0.25">
      <c r="A16" s="121"/>
      <c r="B16" s="122" t="s">
        <v>65</v>
      </c>
      <c r="C16" s="123" t="s">
        <v>66</v>
      </c>
      <c r="D16" s="124" t="s">
        <v>67</v>
      </c>
      <c r="E16" s="125">
        <f>IFERROR(INDEX('Water quality compliance (CRI)'!$T$2:$T$20,MATCH($C16,'Water quality compliance (CRI)'!$B$2:$B$20,0),1),"")</f>
        <v>-100</v>
      </c>
      <c r="F16" s="122" t="str">
        <f>IFERROR(INDEX('Treatment works compliance'!$T$2:$T$20,MATCH($C16,'Treatment works compliance'!$B$2:$B$20,0),1),"")</f>
        <v/>
      </c>
      <c r="G16" s="154" t="str">
        <f>IFERROR(INDEX('Treatment works compliance'!$T$2:$T$20,MATCH($C16,'Treatment works compliance'!$B$2:$B$20,0),1),"")</f>
        <v/>
      </c>
      <c r="H16" s="123" t="str">
        <f>IFERROR(INDEX('Treatment works compliance'!$T$2:$T$20,MATCH($C16,'Treatment works compliance'!$B$2:$B$20,0),1),"")</f>
        <v/>
      </c>
      <c r="I16" s="129">
        <f>IFERROR(INDEX('WRMP leakage targets'!$T$2:$T$20,MATCH($C16,'WRMP leakage targets'!$B$2:$B$20,0),1),"")</f>
        <v>-15.116279069767447</v>
      </c>
      <c r="J16" s="127">
        <f>IFERROR(INDEX('Leakage_km of main_day'!$T$2:$T$20,MATCH($C16,'Leakage_km of main_day'!$B$2:$B$20,0),1),"")</f>
        <v>-17.460317460317455</v>
      </c>
      <c r="K16" s="127">
        <f>IFERROR(INDEX(Leakage_property_day!$T$2:$T$20,MATCH($C16,Leakage_property_day!$B$2:$B$20,0),1),"")</f>
        <v>-23.941958887545344</v>
      </c>
      <c r="L16" s="130">
        <f>IFERROR(INDEX('Per capita consumption'!$T$2:$T$20,MATCH($C16,'Per capita consumption'!$B$2:$B$20,0),1),"")</f>
        <v>-4.93</v>
      </c>
      <c r="M16" s="124" t="str">
        <f>IFERROR(INDEX('Risk of severe restrictions'!$T$2:$T$20,MATCH($C16,'Risk of severe restrictions'!$B$2:$B$20,0),1),"")</f>
        <v/>
      </c>
    </row>
    <row r="17" spans="1:13" ht="15" customHeight="1" x14ac:dyDescent="0.25">
      <c r="A17" s="121"/>
      <c r="B17" s="131" t="s">
        <v>65</v>
      </c>
      <c r="C17" s="132" t="s">
        <v>68</v>
      </c>
      <c r="D17" s="133" t="s">
        <v>69</v>
      </c>
      <c r="E17" s="134">
        <f>IFERROR(INDEX('Water quality compliance (CRI)'!$T$2:$T$20,MATCH($C17,'Water quality compliance (CRI)'!$B$2:$B$20,0),1),"")</f>
        <v>-100</v>
      </c>
      <c r="F17" s="131" t="str">
        <f>IFERROR(INDEX('Treatment works compliance'!$T$2:$T$20,MATCH($C17,'Treatment works compliance'!$B$2:$B$20,0),1),"")</f>
        <v/>
      </c>
      <c r="G17" s="155" t="str">
        <f>IFERROR(INDEX('Treatment works compliance'!$T$2:$T$20,MATCH($C17,'Treatment works compliance'!$B$2:$B$20,0),1),"")</f>
        <v/>
      </c>
      <c r="H17" s="132" t="str">
        <f>IFERROR(INDEX('Treatment works compliance'!$T$2:$T$20,MATCH($C17,'Treatment works compliance'!$B$2:$B$20,0),1),"")</f>
        <v/>
      </c>
      <c r="I17" s="138">
        <f>IFERROR(INDEX('WRMP leakage targets'!$T$2:$T$20,MATCH($C17,'WRMP leakage targets'!$B$2:$B$20,0),1),"")</f>
        <v>-15.697869747276483</v>
      </c>
      <c r="J17" s="136">
        <f>IFERROR(INDEX('Leakage_km of main_day'!$T$2:$T$20,MATCH($C17,'Leakage_km of main_day'!$B$2:$B$20,0),1),"")</f>
        <v>-16.954021150878852</v>
      </c>
      <c r="K17" s="136">
        <f>IFERROR(INDEX(Leakage_property_day!$T$2:$T$20,MATCH($C17,Leakage_property_day!$B$2:$B$20,0),1),"")</f>
        <v>-18.032522064238922</v>
      </c>
      <c r="L17" s="139">
        <f>IFERROR(INDEX('Per capita consumption'!$T$2:$T$20,MATCH($C17,'Per capita consumption'!$B$2:$B$20,0),1),"")</f>
        <v>-8.9</v>
      </c>
      <c r="M17" s="133" t="str">
        <f>IFERROR(INDEX('Risk of severe restrictions'!$T$2:$T$20,MATCH($C17,'Risk of severe restrictions'!$B$2:$B$20,0),1),"")</f>
        <v/>
      </c>
    </row>
    <row r="18" spans="1:13" ht="15" customHeight="1" x14ac:dyDescent="0.25">
      <c r="A18" s="121"/>
      <c r="B18" s="131" t="s">
        <v>65</v>
      </c>
      <c r="C18" s="132" t="s">
        <v>70</v>
      </c>
      <c r="D18" s="133" t="s">
        <v>71</v>
      </c>
      <c r="E18" s="134">
        <f>IFERROR(INDEX('Water quality compliance (CRI)'!$T$2:$T$20,MATCH($C18,'Water quality compliance (CRI)'!$B$2:$B$20,0),1),"")</f>
        <v>-100</v>
      </c>
      <c r="F18" s="131" t="str">
        <f>IFERROR(INDEX('Treatment works compliance'!$T$2:$T$20,MATCH($C18,'Treatment works compliance'!$B$2:$B$20,0),1),"")</f>
        <v/>
      </c>
      <c r="G18" s="155" t="str">
        <f>IFERROR(INDEX('Treatment works compliance'!$T$2:$T$20,MATCH($C18,'Treatment works compliance'!$B$2:$B$20,0),1),"")</f>
        <v/>
      </c>
      <c r="H18" s="132" t="str">
        <f>IFERROR(INDEX('Treatment works compliance'!$T$2:$T$20,MATCH($C18,'Treatment works compliance'!$B$2:$B$20,0),1),"")</f>
        <v/>
      </c>
      <c r="I18" s="138">
        <f>IFERROR(INDEX('WRMP leakage targets'!$T$2:$T$20,MATCH($C18,'WRMP leakage targets'!$B$2:$B$20,0),1),"")</f>
        <v>-14.814814814814813</v>
      </c>
      <c r="J18" s="136">
        <f>IFERROR(INDEX('Leakage_km of main_day'!$T$2:$T$20,MATCH($C18,'Leakage_km of main_day'!$B$2:$B$20,0),1),"")</f>
        <v>-17.244159645004686</v>
      </c>
      <c r="K18" s="136">
        <f>IFERROR(INDEX(Leakage_property_day!$T$2:$T$20,MATCH($C18,Leakage_property_day!$B$2:$B$20,0),1),"")</f>
        <v>-21.083835675595353</v>
      </c>
      <c r="L18" s="139">
        <f>IFERROR(INDEX('Per capita consumption'!$T$2:$T$20,MATCH($C18,'Per capita consumption'!$B$2:$B$20,0),1),"")</f>
        <v>-4.12</v>
      </c>
      <c r="M18" s="133" t="str">
        <f>IFERROR(INDEX('Risk of severe restrictions'!$T$2:$T$20,MATCH($C18,'Risk of severe restrictions'!$B$2:$B$20,0),1),"")</f>
        <v/>
      </c>
    </row>
    <row r="19" spans="1:13" ht="15" customHeight="1" x14ac:dyDescent="0.25">
      <c r="A19" s="121"/>
      <c r="B19" s="131" t="s">
        <v>65</v>
      </c>
      <c r="C19" s="132" t="s">
        <v>72</v>
      </c>
      <c r="D19" s="133" t="s">
        <v>73</v>
      </c>
      <c r="E19" s="134">
        <f>IFERROR(INDEX('Water quality compliance (CRI)'!$T$2:$T$20,MATCH($C19,'Water quality compliance (CRI)'!$B$2:$B$20,0),1),"")</f>
        <v>-100</v>
      </c>
      <c r="F19" s="131" t="str">
        <f>IFERROR(INDEX('Treatment works compliance'!$T$2:$T$20,MATCH($C19,'Treatment works compliance'!$B$2:$B$20,0),1),"")</f>
        <v/>
      </c>
      <c r="G19" s="155" t="str">
        <f>IFERROR(INDEX('Treatment works compliance'!$T$2:$T$20,MATCH($C19,'Treatment works compliance'!$B$2:$B$20,0),1),"")</f>
        <v/>
      </c>
      <c r="H19" s="132" t="str">
        <f>IFERROR(INDEX('Treatment works compliance'!$T$2:$T$20,MATCH($C19,'Treatment works compliance'!$B$2:$B$20,0),1),"")</f>
        <v/>
      </c>
      <c r="I19" s="138">
        <f>IFERROR(INDEX('WRMP leakage targets'!$T$2:$T$20,MATCH($C19,'WRMP leakage targets'!$B$2:$B$20,0),1),"")</f>
        <v>-24.822695035460985</v>
      </c>
      <c r="J19" s="136">
        <f>IFERROR(INDEX('Leakage_km of main_day'!$T$2:$T$20,MATCH($C19,'Leakage_km of main_day'!$B$2:$B$20,0),1),"")</f>
        <v>-28.206268355036592</v>
      </c>
      <c r="K19" s="136">
        <f>IFERROR(INDEX(Leakage_property_day!$T$2:$T$20,MATCH($C19,Leakage_property_day!$B$2:$B$20,0),1),"")</f>
        <v>-28.284813691528356</v>
      </c>
      <c r="L19" s="139">
        <f>IFERROR(INDEX('Per capita consumption'!$T$2:$T$20,MATCH($C19,'Per capita consumption'!$B$2:$B$20,0),1),"")</f>
        <v>-0.98</v>
      </c>
      <c r="M19" s="133" t="str">
        <f>IFERROR(INDEX('Risk of severe restrictions'!$T$2:$T$20,MATCH($C19,'Risk of severe restrictions'!$B$2:$B$20,0),1),"")</f>
        <v/>
      </c>
    </row>
    <row r="20" spans="1:13" ht="15" customHeight="1" x14ac:dyDescent="0.25">
      <c r="A20" s="121"/>
      <c r="B20" s="131" t="s">
        <v>65</v>
      </c>
      <c r="C20" s="132" t="s">
        <v>74</v>
      </c>
      <c r="D20" s="133" t="s">
        <v>77</v>
      </c>
      <c r="E20" s="134">
        <f>IFERROR(INDEX('Water quality compliance (CRI)'!$T$2:$T$20,MATCH($C20,'Water quality compliance (CRI)'!$B$2:$B$20,0),1),"")</f>
        <v>-100</v>
      </c>
      <c r="F20" s="131" t="str">
        <f>IFERROR(INDEX('Treatment works compliance'!$T$2:$T$20,MATCH($C20,'Treatment works compliance'!$B$2:$B$20,0),1),"")</f>
        <v/>
      </c>
      <c r="G20" s="155" t="str">
        <f>IFERROR(INDEX('Treatment works compliance'!$T$2:$T$20,MATCH($C20,'Treatment works compliance'!$B$2:$B$20,0),1),"")</f>
        <v/>
      </c>
      <c r="H20" s="132" t="str">
        <f>IFERROR(INDEX('Treatment works compliance'!$T$2:$T$20,MATCH($C20,'Treatment works compliance'!$B$2:$B$20,0),1),"")</f>
        <v/>
      </c>
      <c r="I20" s="138">
        <f>IFERROR(INDEX('WRMP leakage targets'!$T$2:$T$20,MATCH($C20,'WRMP leakage targets'!$B$2:$B$20,0),1),"")</f>
        <v>-17.325581395348845</v>
      </c>
      <c r="J20" s="136">
        <f>IFERROR(INDEX('Leakage_km of main_day'!$T$2:$T$20,MATCH($C20,'Leakage_km of main_day'!$B$2:$B$20,0),1),"")</f>
        <v>-14.999999999999936</v>
      </c>
      <c r="K20" s="136">
        <f>IFERROR(INDEX(Leakage_property_day!$T$2:$T$20,MATCH($C20,Leakage_property_day!$B$2:$B$20,0),1),"")</f>
        <v>-14.999999999999813</v>
      </c>
      <c r="L20" s="139">
        <f>IFERROR(INDEX('Per capita consumption'!$T$2:$T$20,MATCH($C20,'Per capita consumption'!$B$2:$B$20,0),1),"")</f>
        <v>-11.21</v>
      </c>
      <c r="M20" s="134">
        <f>IFERROR(INDEX('Risk of severe restrictions'!$T$2:$T$20,MATCH($C20,'Risk of severe restrictions'!$B$2:$B$20,0),1),"")</f>
        <v>-4.8999999999999986</v>
      </c>
    </row>
    <row r="21" spans="1:13" ht="15" customHeight="1" x14ac:dyDescent="0.25">
      <c r="A21" s="121"/>
      <c r="B21" s="131" t="s">
        <v>65</v>
      </c>
      <c r="C21" s="132" t="s">
        <v>76</v>
      </c>
      <c r="D21" s="133" t="s">
        <v>79</v>
      </c>
      <c r="E21" s="134">
        <f>IFERROR(INDEX('Water quality compliance (CRI)'!$T$2:$T$20,MATCH($C21,'Water quality compliance (CRI)'!$B$2:$B$20,0),1),"")</f>
        <v>-100</v>
      </c>
      <c r="F21" s="131" t="str">
        <f>IFERROR(INDEX('Treatment works compliance'!$T$2:$T$20,MATCH($C21,'Treatment works compliance'!$B$2:$B$20,0),1),"")</f>
        <v/>
      </c>
      <c r="G21" s="155" t="str">
        <f>IFERROR(INDEX('Treatment works compliance'!$T$2:$T$20,MATCH($C21,'Treatment works compliance'!$B$2:$B$20,0),1),"")</f>
        <v/>
      </c>
      <c r="H21" s="132" t="str">
        <f>IFERROR(INDEX('Treatment works compliance'!$T$2:$T$20,MATCH($C21,'Treatment works compliance'!$B$2:$B$20,0),1),"")</f>
        <v/>
      </c>
      <c r="I21" s="138">
        <f>IFERROR(INDEX('WRMP leakage targets'!$T$2:$T$20,MATCH($C21,'WRMP leakage targets'!$B$2:$B$20,0),1),"")</f>
        <v>-15.000000000000002</v>
      </c>
      <c r="J21" s="136">
        <f>IFERROR(INDEX('Leakage_km of main_day'!$T$2:$T$20,MATCH($C21,'Leakage_km of main_day'!$B$2:$B$20,0),1),"")</f>
        <v>-14.705882352941179</v>
      </c>
      <c r="K21" s="136">
        <f>IFERROR(INDEX(Leakage_property_day!$T$2:$T$20,MATCH($C21,Leakage_property_day!$B$2:$B$20,0),1),"")</f>
        <v>-18.069306930693063</v>
      </c>
      <c r="L21" s="139">
        <f>IFERROR(INDEX('Per capita consumption'!$T$2:$T$20,MATCH($C21,'Per capita consumption'!$B$2:$B$20,0),1),"")</f>
        <v>-6.58</v>
      </c>
      <c r="M21" s="133" t="str">
        <f>IFERROR(INDEX('Risk of severe restrictions'!$T$2:$T$20,MATCH($C21,'Risk of severe restrictions'!$B$2:$B$20,0),1),"")</f>
        <v/>
      </c>
    </row>
    <row r="22" spans="1:13" ht="15" customHeight="1" x14ac:dyDescent="0.25">
      <c r="A22" s="121"/>
      <c r="B22" s="131" t="s">
        <v>65</v>
      </c>
      <c r="C22" s="132" t="s">
        <v>78</v>
      </c>
      <c r="D22" s="133" t="s">
        <v>75</v>
      </c>
      <c r="E22" s="134">
        <f>IFERROR(INDEX('Water quality compliance (CRI)'!$T$2:$T$20,MATCH($C22,'Water quality compliance (CRI)'!$B$2:$B$20,0),1),"")</f>
        <v>-100</v>
      </c>
      <c r="F22" s="131" t="str">
        <f>IFERROR(INDEX('Treatment works compliance'!$T$2:$T$20,MATCH($C22,'Treatment works compliance'!$B$2:$B$20,0),1),"")</f>
        <v/>
      </c>
      <c r="G22" s="155" t="str">
        <f>IFERROR(INDEX('Treatment works compliance'!$T$2:$T$20,MATCH($C22,'Treatment works compliance'!$B$2:$B$20,0),1),"")</f>
        <v/>
      </c>
      <c r="H22" s="132" t="str">
        <f>IFERROR(INDEX('Treatment works compliance'!$T$2:$T$20,MATCH($C22,'Treatment works compliance'!$B$2:$B$20,0),1),"")</f>
        <v/>
      </c>
      <c r="I22" s="138">
        <f>IFERROR(INDEX('WRMP leakage targets'!$T$2:$T$20,MATCH($C22,'WRMP leakage targets'!$B$2:$B$20,0),1),"")</f>
        <v>-15.186246418338101</v>
      </c>
      <c r="J22" s="136">
        <f>IFERROR(INDEX('Leakage_km of main_day'!$T$2:$T$20,MATCH($C22,'Leakage_km of main_day'!$B$2:$B$20,0),1),"")</f>
        <v>-16.346153846153854</v>
      </c>
      <c r="K22" s="136">
        <f>IFERROR(INDEX(Leakage_property_day!$T$2:$T$20,MATCH($C22,Leakage_property_day!$B$2:$B$20,0),1),"")</f>
        <v>-17.428307123034216</v>
      </c>
      <c r="L22" s="139">
        <f>IFERROR(INDEX('Per capita consumption'!$T$2:$T$20,MATCH($C22,'Per capita consumption'!$B$2:$B$20,0),1),"")</f>
        <v>-4.7300000000000004</v>
      </c>
      <c r="M22" s="133" t="str">
        <f>IFERROR(INDEX('Risk of severe restrictions'!$T$2:$T$20,MATCH($C22,'Risk of severe restrictions'!$B$2:$B$20,0),1),"")</f>
        <v/>
      </c>
    </row>
    <row r="23" spans="1:13" ht="8.1" customHeight="1" x14ac:dyDescent="0.25">
      <c r="A23" s="121"/>
      <c r="B23" s="148"/>
      <c r="C23" s="149"/>
      <c r="D23" s="144"/>
      <c r="E23" s="144"/>
      <c r="F23" s="148"/>
      <c r="G23" s="146"/>
      <c r="H23" s="149"/>
      <c r="I23" s="148"/>
      <c r="J23" s="146"/>
      <c r="K23" s="146"/>
      <c r="L23" s="149"/>
      <c r="M23" s="144"/>
    </row>
    <row r="24" spans="1:13" ht="15.6" customHeight="1" x14ac:dyDescent="0.25">
      <c r="A24" s="76"/>
      <c r="B24" s="77"/>
      <c r="C24" s="77"/>
      <c r="D24" s="77"/>
      <c r="E24" s="77"/>
      <c r="F24" s="77"/>
      <c r="G24" s="77"/>
      <c r="H24" s="77"/>
      <c r="I24" s="77"/>
      <c r="J24" s="77"/>
      <c r="K24" s="77"/>
      <c r="L24" s="77"/>
      <c r="M24" s="113"/>
    </row>
    <row r="25" spans="1:13" ht="15" customHeight="1" x14ac:dyDescent="0.25">
      <c r="A25" s="76"/>
      <c r="B25" s="41"/>
      <c r="C25" s="41"/>
      <c r="D25" s="41"/>
      <c r="E25" s="41"/>
      <c r="F25" s="41"/>
      <c r="G25" s="41"/>
      <c r="H25" s="41"/>
      <c r="I25" s="41"/>
      <c r="J25" s="41"/>
      <c r="K25" s="41"/>
      <c r="L25" s="41"/>
      <c r="M25" s="42"/>
    </row>
    <row r="26" spans="1:13" ht="15" customHeight="1" x14ac:dyDescent="0.25">
      <c r="A26" s="76"/>
      <c r="B26" s="114"/>
      <c r="C26" s="41"/>
      <c r="D26" s="41"/>
      <c r="E26" s="41"/>
      <c r="F26" s="41"/>
      <c r="G26" s="41"/>
      <c r="H26" s="41"/>
      <c r="I26" s="41"/>
      <c r="J26" s="41"/>
      <c r="K26" s="41"/>
      <c r="L26" s="41"/>
      <c r="M26" s="42"/>
    </row>
    <row r="27" spans="1:13" ht="15" customHeight="1" x14ac:dyDescent="0.25">
      <c r="A27" s="76"/>
      <c r="B27" s="115"/>
      <c r="C27" s="41"/>
      <c r="D27" s="41"/>
      <c r="E27" s="41"/>
      <c r="F27" s="41"/>
      <c r="G27" s="41"/>
      <c r="H27" s="41"/>
      <c r="I27" s="41"/>
      <c r="J27" s="41"/>
      <c r="K27" s="41"/>
      <c r="L27" s="41"/>
      <c r="M27" s="42"/>
    </row>
    <row r="28" spans="1:13" ht="15" customHeight="1" x14ac:dyDescent="0.25">
      <c r="A28" s="116"/>
      <c r="B28" s="117"/>
      <c r="C28" s="118"/>
      <c r="D28" s="118"/>
      <c r="E28" s="118"/>
      <c r="F28" s="118"/>
      <c r="G28" s="118"/>
      <c r="H28" s="118"/>
      <c r="I28" s="118"/>
      <c r="J28" s="118"/>
      <c r="K28" s="118"/>
      <c r="L28" s="118"/>
      <c r="M28" s="119"/>
    </row>
  </sheetData>
  <mergeCells count="2">
    <mergeCell ref="F4:H4"/>
    <mergeCell ref="I4:L4"/>
  </mergeCells>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tabSelected="1" workbookViewId="0"/>
  </sheetViews>
  <sheetFormatPr defaultColWidth="9.140625" defaultRowHeight="15" customHeight="1" x14ac:dyDescent="0.25"/>
  <cols>
    <col min="1" max="1" width="10.7109375" style="156" customWidth="1"/>
    <col min="2" max="256" width="9.140625" style="156" customWidth="1"/>
  </cols>
  <sheetData>
    <row r="1" spans="1:5" ht="75" customHeight="1" x14ac:dyDescent="0.25">
      <c r="A1" s="157" t="s">
        <v>37</v>
      </c>
      <c r="B1" s="158" t="s">
        <v>80</v>
      </c>
      <c r="C1" s="158" t="s">
        <v>108</v>
      </c>
      <c r="D1" s="159" t="s">
        <v>109</v>
      </c>
      <c r="E1" s="160"/>
    </row>
    <row r="2" spans="1:5" ht="15" customHeight="1" x14ac:dyDescent="0.25">
      <c r="A2" s="161" t="s">
        <v>46</v>
      </c>
      <c r="B2" s="162" t="s">
        <v>63</v>
      </c>
      <c r="C2" s="163">
        <f>IFERROR(INDEX('Water quality compliance (CRI)'!$X$2:$X$22,MATCH($B2,'Water quality compliance (CRI)'!$B$2:$B$22,0),1),"")</f>
        <v>5</v>
      </c>
      <c r="D2" s="164">
        <v>5</v>
      </c>
      <c r="E2" s="165"/>
    </row>
    <row r="3" spans="1:5" ht="15" customHeight="1" x14ac:dyDescent="0.25">
      <c r="A3" s="166" t="s">
        <v>46</v>
      </c>
      <c r="B3" s="155" t="s">
        <v>51</v>
      </c>
      <c r="C3" s="167">
        <f>IFERROR(INDEX('Water quality compliance (CRI)'!$X$2:$X$22,MATCH($B3,'Water quality compliance (CRI)'!$B$2:$B$22,0),1),"")</f>
        <v>5</v>
      </c>
      <c r="D3" s="168">
        <v>5</v>
      </c>
      <c r="E3" s="165"/>
    </row>
    <row r="4" spans="1:5" ht="15" customHeight="1" x14ac:dyDescent="0.25">
      <c r="A4" s="166" t="s">
        <v>46</v>
      </c>
      <c r="B4" s="155" t="s">
        <v>57</v>
      </c>
      <c r="C4" s="167">
        <f>IFERROR(INDEX('Water quality compliance (CRI)'!$X$2:$X$22,MATCH($B4,'Water quality compliance (CRI)'!$B$2:$B$22,0),1),"")</f>
        <v>5</v>
      </c>
      <c r="D4" s="168">
        <v>5</v>
      </c>
      <c r="E4" s="165"/>
    </row>
    <row r="5" spans="1:5" ht="15" customHeight="1" x14ac:dyDescent="0.25">
      <c r="A5" s="166" t="s">
        <v>46</v>
      </c>
      <c r="B5" s="155" t="s">
        <v>49</v>
      </c>
      <c r="C5" s="167">
        <f>IFERROR(INDEX('Water quality compliance (CRI)'!$X$2:$X$22,MATCH($B5,'Water quality compliance (CRI)'!$B$2:$B$22,0),1),"")</f>
        <v>5</v>
      </c>
      <c r="D5" s="168">
        <v>5</v>
      </c>
      <c r="E5" s="165"/>
    </row>
    <row r="6" spans="1:5" ht="15" customHeight="1" x14ac:dyDescent="0.25">
      <c r="A6" s="166" t="s">
        <v>46</v>
      </c>
      <c r="B6" s="155" t="s">
        <v>47</v>
      </c>
      <c r="C6" s="167">
        <f>IFERROR(INDEX('Water quality compliance (CRI)'!$X$2:$X$22,MATCH($B6,'Water quality compliance (CRI)'!$B$2:$B$22,0),1),"")</f>
        <v>5</v>
      </c>
      <c r="D6" s="168">
        <v>5</v>
      </c>
      <c r="E6" s="165"/>
    </row>
    <row r="7" spans="1:5" ht="15" customHeight="1" x14ac:dyDescent="0.25">
      <c r="A7" s="166" t="s">
        <v>46</v>
      </c>
      <c r="B7" s="155" t="s">
        <v>61</v>
      </c>
      <c r="C7" s="167">
        <f>IFERROR(INDEX('Water quality compliance (CRI)'!$X$2:$X$22,MATCH($B7,'Water quality compliance (CRI)'!$B$2:$B$22,0),1),"")</f>
        <v>5</v>
      </c>
      <c r="D7" s="168">
        <v>5</v>
      </c>
      <c r="E7" s="165"/>
    </row>
    <row r="8" spans="1:5" ht="15" customHeight="1" x14ac:dyDescent="0.25">
      <c r="A8" s="166" t="s">
        <v>46</v>
      </c>
      <c r="B8" s="155" t="s">
        <v>59</v>
      </c>
      <c r="C8" s="167">
        <f>IFERROR(INDEX('Water quality compliance (CRI)'!$X$2:$X$22,MATCH($B8,'Water quality compliance (CRI)'!$B$2:$B$22,0),1),"")</f>
        <v>5</v>
      </c>
      <c r="D8" s="168">
        <v>5</v>
      </c>
      <c r="E8" s="165"/>
    </row>
    <row r="9" spans="1:5" ht="15" customHeight="1" x14ac:dyDescent="0.25">
      <c r="A9" s="166" t="s">
        <v>46</v>
      </c>
      <c r="B9" s="155" t="s">
        <v>55</v>
      </c>
      <c r="C9" s="167">
        <f>IFERROR(INDEX('Water quality compliance (CRI)'!$X$2:$X$22,MATCH($B9,'Water quality compliance (CRI)'!$B$2:$B$22,0),1),"")</f>
        <v>5</v>
      </c>
      <c r="D9" s="168">
        <v>5</v>
      </c>
      <c r="E9" s="165"/>
    </row>
    <row r="10" spans="1:5" ht="15" customHeight="1" x14ac:dyDescent="0.25">
      <c r="A10" s="169" t="s">
        <v>46</v>
      </c>
      <c r="B10" s="170" t="s">
        <v>53</v>
      </c>
      <c r="C10" s="171">
        <f>IFERROR(INDEX('Water quality compliance (CRI)'!$X$2:$X$22,MATCH($B10,'Water quality compliance (CRI)'!$B$2:$B$22,0),1),"")</f>
        <v>5</v>
      </c>
      <c r="D10" s="172">
        <v>5</v>
      </c>
      <c r="E10" s="165"/>
    </row>
    <row r="11" spans="1:5" ht="15" customHeight="1" x14ac:dyDescent="0.25">
      <c r="A11" s="173"/>
      <c r="B11" s="174"/>
      <c r="C11" s="175"/>
      <c r="D11" s="175"/>
      <c r="E11" s="42"/>
    </row>
    <row r="12" spans="1:5" ht="75" customHeight="1" x14ac:dyDescent="0.25">
      <c r="A12" s="157" t="s">
        <v>37</v>
      </c>
      <c r="B12" s="158" t="s">
        <v>80</v>
      </c>
      <c r="C12" s="158" t="s">
        <v>108</v>
      </c>
      <c r="D12" s="159" t="s">
        <v>109</v>
      </c>
      <c r="E12" s="165"/>
    </row>
    <row r="13" spans="1:5" ht="15" customHeight="1" x14ac:dyDescent="0.25">
      <c r="A13" s="161" t="s">
        <v>65</v>
      </c>
      <c r="B13" s="162" t="s">
        <v>74</v>
      </c>
      <c r="C13" s="163">
        <f>IFERROR(INDEX('Water quality compliance (CRI)'!$X$2:$X$22,MATCH($B13,'Water quality compliance (CRI)'!$B$2:$B$22,0),1),"")</f>
        <v>4</v>
      </c>
      <c r="D13" s="164">
        <v>4</v>
      </c>
      <c r="E13" s="165"/>
    </row>
    <row r="14" spans="1:5" ht="15" customHeight="1" x14ac:dyDescent="0.25">
      <c r="A14" s="166" t="s">
        <v>65</v>
      </c>
      <c r="B14" s="155" t="s">
        <v>66</v>
      </c>
      <c r="C14" s="167">
        <f>IFERROR(INDEX('Water quality compliance (CRI)'!$X$2:$X$22,MATCH($B14,'Water quality compliance (CRI)'!$B$2:$B$22,0),1),"")</f>
        <v>4</v>
      </c>
      <c r="D14" s="168">
        <v>4</v>
      </c>
      <c r="E14" s="165"/>
    </row>
    <row r="15" spans="1:5" ht="15" customHeight="1" x14ac:dyDescent="0.25">
      <c r="A15" s="166" t="s">
        <v>65</v>
      </c>
      <c r="B15" s="155" t="s">
        <v>78</v>
      </c>
      <c r="C15" s="167">
        <f>IFERROR(INDEX('Water quality compliance (CRI)'!$X$2:$X$22,MATCH($B15,'Water quality compliance (CRI)'!$B$2:$B$22,0),1),"")</f>
        <v>4</v>
      </c>
      <c r="D15" s="168">
        <v>4</v>
      </c>
      <c r="E15" s="165"/>
    </row>
    <row r="16" spans="1:5" ht="15" customHeight="1" x14ac:dyDescent="0.25">
      <c r="A16" s="166" t="s">
        <v>65</v>
      </c>
      <c r="B16" s="155" t="s">
        <v>76</v>
      </c>
      <c r="C16" s="167">
        <f>IFERROR(INDEX('Water quality compliance (CRI)'!$X$2:$X$22,MATCH($B16,'Water quality compliance (CRI)'!$B$2:$B$22,0),1),"")</f>
        <v>4</v>
      </c>
      <c r="D16" s="168">
        <v>4</v>
      </c>
      <c r="E16" s="165"/>
    </row>
    <row r="17" spans="1:5" ht="15" customHeight="1" x14ac:dyDescent="0.25">
      <c r="A17" s="166" t="s">
        <v>65</v>
      </c>
      <c r="B17" s="155" t="s">
        <v>68</v>
      </c>
      <c r="C17" s="167">
        <f>IFERROR(INDEX('Water quality compliance (CRI)'!$X$2:$X$22,MATCH($B17,'Water quality compliance (CRI)'!$B$2:$B$22,0),1),"")</f>
        <v>4</v>
      </c>
      <c r="D17" s="168">
        <v>4</v>
      </c>
      <c r="E17" s="165"/>
    </row>
    <row r="18" spans="1:5" ht="15" customHeight="1" x14ac:dyDescent="0.25">
      <c r="A18" s="166" t="s">
        <v>65</v>
      </c>
      <c r="B18" s="155" t="s">
        <v>72</v>
      </c>
      <c r="C18" s="167">
        <f>IFERROR(INDEX('Water quality compliance (CRI)'!$X$2:$X$22,MATCH($B18,'Water quality compliance (CRI)'!$B$2:$B$22,0),1),"")</f>
        <v>4</v>
      </c>
      <c r="D18" s="168">
        <v>4</v>
      </c>
      <c r="E18" s="165"/>
    </row>
    <row r="19" spans="1:5" ht="15" customHeight="1" x14ac:dyDescent="0.25">
      <c r="A19" s="176"/>
      <c r="B19" s="177"/>
      <c r="C19" s="41"/>
      <c r="D19" s="178"/>
      <c r="E19" s="165"/>
    </row>
    <row r="20" spans="1:5" ht="15" customHeight="1" x14ac:dyDescent="0.25">
      <c r="A20" s="169" t="s">
        <v>65</v>
      </c>
      <c r="B20" s="170" t="s">
        <v>70</v>
      </c>
      <c r="C20" s="171">
        <f>IFERROR(INDEX('Water quality compliance (CRI)'!$X$2:$X$22,MATCH($B20,'Water quality compliance (CRI)'!$B$2:$B$22,0),1),"")</f>
        <v>4</v>
      </c>
      <c r="D20" s="172">
        <v>4</v>
      </c>
      <c r="E20" s="179"/>
    </row>
  </sheetData>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workbookViewId="0"/>
  </sheetViews>
  <sheetFormatPr defaultColWidth="9.140625" defaultRowHeight="15" customHeight="1" x14ac:dyDescent="0.25"/>
  <cols>
    <col min="1" max="1" width="10.7109375" style="180" customWidth="1"/>
    <col min="2" max="6" width="9.140625" style="180" customWidth="1"/>
    <col min="7" max="7" width="37" style="180" customWidth="1"/>
    <col min="8" max="8" width="9.140625" style="180" customWidth="1"/>
    <col min="9" max="9" width="31.42578125" style="180" customWidth="1"/>
    <col min="10" max="11" width="9.140625" style="180" customWidth="1"/>
    <col min="12" max="12" width="17.7109375" style="180" customWidth="1"/>
    <col min="13" max="19" width="9.140625" style="180" customWidth="1"/>
    <col min="20" max="20" width="18.140625" style="180" customWidth="1"/>
    <col min="21" max="256" width="9.140625" style="180" customWidth="1"/>
  </cols>
  <sheetData>
    <row r="1" spans="1:24" ht="60" customHeight="1" x14ac:dyDescent="0.25">
      <c r="A1" s="181" t="s">
        <v>37</v>
      </c>
      <c r="B1" s="182" t="s">
        <v>80</v>
      </c>
      <c r="C1" s="182" t="s">
        <v>110</v>
      </c>
      <c r="D1" s="182" t="s">
        <v>111</v>
      </c>
      <c r="E1" s="182" t="s">
        <v>112</v>
      </c>
      <c r="F1" s="182" t="s">
        <v>113</v>
      </c>
      <c r="G1" s="182" t="s">
        <v>114</v>
      </c>
      <c r="H1" s="182" t="s">
        <v>115</v>
      </c>
      <c r="I1" s="182" t="s">
        <v>116</v>
      </c>
      <c r="J1" s="182" t="s">
        <v>117</v>
      </c>
      <c r="K1" s="158" t="s">
        <v>118</v>
      </c>
      <c r="L1" s="158" t="s">
        <v>119</v>
      </c>
      <c r="M1" s="182" t="s">
        <v>120</v>
      </c>
      <c r="N1" s="182" t="s">
        <v>121</v>
      </c>
      <c r="O1" s="182" t="s">
        <v>122</v>
      </c>
      <c r="P1" s="182" t="s">
        <v>123</v>
      </c>
      <c r="Q1" s="182" t="s">
        <v>124</v>
      </c>
      <c r="R1" s="182" t="s">
        <v>125</v>
      </c>
      <c r="S1" s="182" t="s">
        <v>126</v>
      </c>
      <c r="T1" s="182" t="s">
        <v>127</v>
      </c>
      <c r="U1" s="158" t="s">
        <v>128</v>
      </c>
      <c r="V1" s="158" t="s">
        <v>129</v>
      </c>
      <c r="W1" s="158" t="s">
        <v>130</v>
      </c>
      <c r="X1" s="159" t="s">
        <v>131</v>
      </c>
    </row>
    <row r="2" spans="1:24" ht="15" customHeight="1" x14ac:dyDescent="0.25">
      <c r="A2" s="183" t="s">
        <v>46</v>
      </c>
      <c r="B2" s="184" t="s">
        <v>63</v>
      </c>
      <c r="C2" s="184" t="s">
        <v>83</v>
      </c>
      <c r="D2" s="184" t="s">
        <v>132</v>
      </c>
      <c r="E2" s="184" t="s">
        <v>133</v>
      </c>
      <c r="F2" s="184" t="s">
        <v>134</v>
      </c>
      <c r="G2" s="184" t="s">
        <v>135</v>
      </c>
      <c r="H2" s="184" t="s">
        <v>136</v>
      </c>
      <c r="I2" s="184" t="s">
        <v>137</v>
      </c>
      <c r="J2" s="185">
        <v>3.17</v>
      </c>
      <c r="K2" s="185">
        <v>3.93</v>
      </c>
      <c r="L2" s="185">
        <v>3.54</v>
      </c>
      <c r="M2" s="185">
        <v>0</v>
      </c>
      <c r="N2" s="185">
        <v>0</v>
      </c>
      <c r="O2" s="185">
        <v>0</v>
      </c>
      <c r="P2" s="185">
        <v>0</v>
      </c>
      <c r="Q2" s="185">
        <v>0</v>
      </c>
      <c r="R2" s="185">
        <f t="shared" ref="R2:R10" si="0">L2</f>
        <v>3.54</v>
      </c>
      <c r="S2" s="185">
        <v>0</v>
      </c>
      <c r="T2" s="186">
        <f t="shared" ref="T2:T10" si="1">(S2/R2-1)*100</f>
        <v>-100</v>
      </c>
      <c r="U2" s="185">
        <v>5</v>
      </c>
      <c r="V2" s="185">
        <v>5</v>
      </c>
      <c r="W2" s="185">
        <f t="shared" ref="W2:W10" si="2">U2+V2</f>
        <v>10</v>
      </c>
      <c r="X2" s="187">
        <v>5</v>
      </c>
    </row>
    <row r="3" spans="1:24" ht="15" customHeight="1" x14ac:dyDescent="0.25">
      <c r="A3" s="188" t="s">
        <v>46</v>
      </c>
      <c r="B3" s="17" t="s">
        <v>51</v>
      </c>
      <c r="C3" s="17" t="s">
        <v>83</v>
      </c>
      <c r="D3" s="17" t="s">
        <v>132</v>
      </c>
      <c r="E3" s="17" t="s">
        <v>133</v>
      </c>
      <c r="F3" s="17" t="s">
        <v>138</v>
      </c>
      <c r="G3" s="17" t="s">
        <v>83</v>
      </c>
      <c r="H3" s="17" t="s">
        <v>139</v>
      </c>
      <c r="I3" s="17" t="s">
        <v>140</v>
      </c>
      <c r="J3" s="189">
        <v>2.04</v>
      </c>
      <c r="K3" s="189">
        <v>4.74</v>
      </c>
      <c r="L3" s="189">
        <v>4.33</v>
      </c>
      <c r="M3" s="189">
        <v>0</v>
      </c>
      <c r="N3" s="189">
        <v>0</v>
      </c>
      <c r="O3" s="189">
        <v>0</v>
      </c>
      <c r="P3" s="189">
        <v>0</v>
      </c>
      <c r="Q3" s="189">
        <v>0</v>
      </c>
      <c r="R3" s="189">
        <f t="shared" si="0"/>
        <v>4.33</v>
      </c>
      <c r="S3" s="189">
        <v>0</v>
      </c>
      <c r="T3" s="190">
        <f t="shared" si="1"/>
        <v>-100</v>
      </c>
      <c r="U3" s="189">
        <v>5</v>
      </c>
      <c r="V3" s="189">
        <v>5</v>
      </c>
      <c r="W3" s="189">
        <f t="shared" si="2"/>
        <v>10</v>
      </c>
      <c r="X3" s="191">
        <v>5</v>
      </c>
    </row>
    <row r="4" spans="1:24" ht="15" customHeight="1" x14ac:dyDescent="0.25">
      <c r="A4" s="188" t="s">
        <v>46</v>
      </c>
      <c r="B4" s="17" t="s">
        <v>57</v>
      </c>
      <c r="C4" s="17" t="s">
        <v>83</v>
      </c>
      <c r="D4" s="17" t="s">
        <v>132</v>
      </c>
      <c r="E4" s="17" t="s">
        <v>133</v>
      </c>
      <c r="F4" s="17" t="s">
        <v>141</v>
      </c>
      <c r="G4" s="17" t="s">
        <v>83</v>
      </c>
      <c r="H4" s="17" t="s">
        <v>136</v>
      </c>
      <c r="I4" s="17" t="s">
        <v>142</v>
      </c>
      <c r="J4" s="189">
        <v>9.44</v>
      </c>
      <c r="K4" s="189">
        <v>7</v>
      </c>
      <c r="L4" s="189">
        <v>7</v>
      </c>
      <c r="M4" s="189">
        <v>0</v>
      </c>
      <c r="N4" s="189">
        <v>0</v>
      </c>
      <c r="O4" s="189">
        <v>0</v>
      </c>
      <c r="P4" s="189">
        <v>0</v>
      </c>
      <c r="Q4" s="189">
        <v>0</v>
      </c>
      <c r="R4" s="189">
        <f t="shared" si="0"/>
        <v>7</v>
      </c>
      <c r="S4" s="189">
        <v>0</v>
      </c>
      <c r="T4" s="190">
        <f t="shared" si="1"/>
        <v>-100</v>
      </c>
      <c r="U4" s="189">
        <v>5</v>
      </c>
      <c r="V4" s="189">
        <v>5</v>
      </c>
      <c r="W4" s="189">
        <f t="shared" si="2"/>
        <v>10</v>
      </c>
      <c r="X4" s="191">
        <v>5</v>
      </c>
    </row>
    <row r="5" spans="1:24" ht="15" customHeight="1" x14ac:dyDescent="0.25">
      <c r="A5" s="188" t="s">
        <v>46</v>
      </c>
      <c r="B5" s="17" t="s">
        <v>49</v>
      </c>
      <c r="C5" s="17" t="s">
        <v>83</v>
      </c>
      <c r="D5" s="17" t="s">
        <v>132</v>
      </c>
      <c r="E5" s="17" t="s">
        <v>133</v>
      </c>
      <c r="F5" s="17" t="s">
        <v>143</v>
      </c>
      <c r="G5" s="17" t="s">
        <v>83</v>
      </c>
      <c r="H5" s="17" t="s">
        <v>136</v>
      </c>
      <c r="I5" s="17" t="s">
        <v>137</v>
      </c>
      <c r="J5" s="189">
        <v>5.46</v>
      </c>
      <c r="K5" s="189">
        <v>3.78</v>
      </c>
      <c r="L5" s="189">
        <v>2.65</v>
      </c>
      <c r="M5" s="189">
        <v>0</v>
      </c>
      <c r="N5" s="189">
        <v>0</v>
      </c>
      <c r="O5" s="189">
        <v>0</v>
      </c>
      <c r="P5" s="189">
        <v>0</v>
      </c>
      <c r="Q5" s="189">
        <v>0</v>
      </c>
      <c r="R5" s="189">
        <f t="shared" si="0"/>
        <v>2.65</v>
      </c>
      <c r="S5" s="189">
        <v>0</v>
      </c>
      <c r="T5" s="190">
        <f t="shared" si="1"/>
        <v>-100</v>
      </c>
      <c r="U5" s="189">
        <v>5</v>
      </c>
      <c r="V5" s="189">
        <v>5</v>
      </c>
      <c r="W5" s="189">
        <f t="shared" si="2"/>
        <v>10</v>
      </c>
      <c r="X5" s="191">
        <v>5</v>
      </c>
    </row>
    <row r="6" spans="1:24" ht="15" customHeight="1" x14ac:dyDescent="0.25">
      <c r="A6" s="188" t="s">
        <v>46</v>
      </c>
      <c r="B6" s="17" t="s">
        <v>47</v>
      </c>
      <c r="C6" s="17" t="s">
        <v>83</v>
      </c>
      <c r="D6" s="17" t="s">
        <v>132</v>
      </c>
      <c r="E6" s="17" t="s">
        <v>133</v>
      </c>
      <c r="F6" s="17" t="s">
        <v>144</v>
      </c>
      <c r="G6" s="17" t="s">
        <v>145</v>
      </c>
      <c r="H6" s="17" t="s">
        <v>136</v>
      </c>
      <c r="I6" s="17" t="s">
        <v>137</v>
      </c>
      <c r="J6" s="189">
        <v>2.85</v>
      </c>
      <c r="K6" s="189">
        <v>3.38</v>
      </c>
      <c r="L6" s="189">
        <v>3.21</v>
      </c>
      <c r="M6" s="189">
        <v>0</v>
      </c>
      <c r="N6" s="189">
        <v>0</v>
      </c>
      <c r="O6" s="189">
        <v>0</v>
      </c>
      <c r="P6" s="189">
        <v>0</v>
      </c>
      <c r="Q6" s="189">
        <v>0</v>
      </c>
      <c r="R6" s="189">
        <f t="shared" si="0"/>
        <v>3.21</v>
      </c>
      <c r="S6" s="189">
        <v>0</v>
      </c>
      <c r="T6" s="190">
        <f t="shared" si="1"/>
        <v>-100</v>
      </c>
      <c r="U6" s="189">
        <v>5</v>
      </c>
      <c r="V6" s="189">
        <v>5</v>
      </c>
      <c r="W6" s="189">
        <f t="shared" si="2"/>
        <v>10</v>
      </c>
      <c r="X6" s="191">
        <v>5</v>
      </c>
    </row>
    <row r="7" spans="1:24" ht="15" customHeight="1" x14ac:dyDescent="0.25">
      <c r="A7" s="188" t="s">
        <v>46</v>
      </c>
      <c r="B7" s="17" t="s">
        <v>61</v>
      </c>
      <c r="C7" s="17" t="s">
        <v>83</v>
      </c>
      <c r="D7" s="17" t="s">
        <v>132</v>
      </c>
      <c r="E7" s="17" t="s">
        <v>133</v>
      </c>
      <c r="F7" s="17" t="s">
        <v>146</v>
      </c>
      <c r="G7" s="17" t="s">
        <v>147</v>
      </c>
      <c r="H7" s="17" t="s">
        <v>136</v>
      </c>
      <c r="I7" s="17" t="s">
        <v>148</v>
      </c>
      <c r="J7" s="11"/>
      <c r="K7" s="11"/>
      <c r="L7" s="189">
        <v>6.58</v>
      </c>
      <c r="M7" s="189">
        <v>0</v>
      </c>
      <c r="N7" s="189">
        <v>0</v>
      </c>
      <c r="O7" s="189">
        <v>0</v>
      </c>
      <c r="P7" s="189">
        <v>0</v>
      </c>
      <c r="Q7" s="189">
        <v>0</v>
      </c>
      <c r="R7" s="189">
        <f t="shared" si="0"/>
        <v>6.58</v>
      </c>
      <c r="S7" s="189">
        <v>0</v>
      </c>
      <c r="T7" s="190">
        <f t="shared" si="1"/>
        <v>-100</v>
      </c>
      <c r="U7" s="189">
        <v>5</v>
      </c>
      <c r="V7" s="189">
        <v>5</v>
      </c>
      <c r="W7" s="189">
        <f t="shared" si="2"/>
        <v>10</v>
      </c>
      <c r="X7" s="191">
        <v>5</v>
      </c>
    </row>
    <row r="8" spans="1:24" ht="15" customHeight="1" x14ac:dyDescent="0.25">
      <c r="A8" s="188" t="s">
        <v>46</v>
      </c>
      <c r="B8" s="17" t="s">
        <v>59</v>
      </c>
      <c r="C8" s="17" t="s">
        <v>83</v>
      </c>
      <c r="D8" s="17" t="s">
        <v>132</v>
      </c>
      <c r="E8" s="17" t="s">
        <v>133</v>
      </c>
      <c r="F8" s="17" t="s">
        <v>149</v>
      </c>
      <c r="G8" s="17" t="s">
        <v>83</v>
      </c>
      <c r="H8" s="17" t="s">
        <v>136</v>
      </c>
      <c r="I8" s="17" t="s">
        <v>150</v>
      </c>
      <c r="J8" s="189">
        <v>1.28</v>
      </c>
      <c r="K8" s="189">
        <v>2.92</v>
      </c>
      <c r="L8" s="189">
        <v>2.92</v>
      </c>
      <c r="M8" s="189">
        <v>0</v>
      </c>
      <c r="N8" s="189">
        <v>0</v>
      </c>
      <c r="O8" s="189">
        <v>0</v>
      </c>
      <c r="P8" s="189">
        <v>0</v>
      </c>
      <c r="Q8" s="189">
        <v>0</v>
      </c>
      <c r="R8" s="189">
        <f t="shared" si="0"/>
        <v>2.92</v>
      </c>
      <c r="S8" s="189">
        <v>0</v>
      </c>
      <c r="T8" s="190">
        <f t="shared" si="1"/>
        <v>-100</v>
      </c>
      <c r="U8" s="189">
        <v>5</v>
      </c>
      <c r="V8" s="189">
        <v>5</v>
      </c>
      <c r="W8" s="189">
        <f t="shared" si="2"/>
        <v>10</v>
      </c>
      <c r="X8" s="191">
        <v>5</v>
      </c>
    </row>
    <row r="9" spans="1:24" ht="15" customHeight="1" x14ac:dyDescent="0.25">
      <c r="A9" s="188" t="s">
        <v>46</v>
      </c>
      <c r="B9" s="17" t="s">
        <v>55</v>
      </c>
      <c r="C9" s="17" t="s">
        <v>83</v>
      </c>
      <c r="D9" s="17" t="s">
        <v>132</v>
      </c>
      <c r="E9" s="17" t="s">
        <v>133</v>
      </c>
      <c r="F9" s="17" t="s">
        <v>151</v>
      </c>
      <c r="G9" s="17" t="s">
        <v>152</v>
      </c>
      <c r="H9" s="17" t="s">
        <v>136</v>
      </c>
      <c r="I9" s="17" t="s">
        <v>142</v>
      </c>
      <c r="J9" s="189">
        <v>0.52300000000000002</v>
      </c>
      <c r="K9" s="189">
        <v>0.52300000000000002</v>
      </c>
      <c r="L9" s="189">
        <v>0.52300000000000002</v>
      </c>
      <c r="M9" s="189">
        <v>0</v>
      </c>
      <c r="N9" s="189">
        <v>0</v>
      </c>
      <c r="O9" s="189">
        <v>0</v>
      </c>
      <c r="P9" s="189">
        <v>0</v>
      </c>
      <c r="Q9" s="189">
        <v>0</v>
      </c>
      <c r="R9" s="189">
        <f t="shared" si="0"/>
        <v>0.52300000000000002</v>
      </c>
      <c r="S9" s="189">
        <v>0</v>
      </c>
      <c r="T9" s="190">
        <f t="shared" si="1"/>
        <v>-100</v>
      </c>
      <c r="U9" s="189">
        <v>5</v>
      </c>
      <c r="V9" s="189">
        <v>5</v>
      </c>
      <c r="W9" s="189">
        <f t="shared" si="2"/>
        <v>10</v>
      </c>
      <c r="X9" s="191">
        <v>5</v>
      </c>
    </row>
    <row r="10" spans="1:24" ht="15" customHeight="1" x14ac:dyDescent="0.25">
      <c r="A10" s="192" t="s">
        <v>46</v>
      </c>
      <c r="B10" s="193" t="s">
        <v>53</v>
      </c>
      <c r="C10" s="193" t="s">
        <v>83</v>
      </c>
      <c r="D10" s="193" t="s">
        <v>132</v>
      </c>
      <c r="E10" s="193" t="s">
        <v>133</v>
      </c>
      <c r="F10" s="193" t="s">
        <v>153</v>
      </c>
      <c r="G10" s="193" t="s">
        <v>154</v>
      </c>
      <c r="H10" s="193" t="s">
        <v>136</v>
      </c>
      <c r="I10" s="193" t="s">
        <v>155</v>
      </c>
      <c r="J10" s="194">
        <v>4.6100000000000003</v>
      </c>
      <c r="K10" s="194">
        <v>4.01</v>
      </c>
      <c r="L10" s="194">
        <v>3.51</v>
      </c>
      <c r="M10" s="194">
        <v>0</v>
      </c>
      <c r="N10" s="194">
        <v>0</v>
      </c>
      <c r="O10" s="194">
        <v>0</v>
      </c>
      <c r="P10" s="194">
        <v>0</v>
      </c>
      <c r="Q10" s="194">
        <v>0</v>
      </c>
      <c r="R10" s="194">
        <f t="shared" si="0"/>
        <v>3.51</v>
      </c>
      <c r="S10" s="194">
        <v>0</v>
      </c>
      <c r="T10" s="195">
        <f t="shared" si="1"/>
        <v>-100</v>
      </c>
      <c r="U10" s="194">
        <v>5</v>
      </c>
      <c r="V10" s="194">
        <v>5</v>
      </c>
      <c r="W10" s="194">
        <f t="shared" si="2"/>
        <v>10</v>
      </c>
      <c r="X10" s="196">
        <v>5</v>
      </c>
    </row>
    <row r="11" spans="1:24" ht="15" customHeight="1" x14ac:dyDescent="0.25">
      <c r="A11" s="197"/>
      <c r="B11" s="198"/>
      <c r="C11" s="198"/>
      <c r="D11" s="198"/>
      <c r="E11" s="198"/>
      <c r="F11" s="198"/>
      <c r="G11" s="198"/>
      <c r="H11" s="198"/>
      <c r="I11" s="198"/>
      <c r="J11" s="198"/>
      <c r="K11" s="198"/>
      <c r="L11" s="198"/>
      <c r="M11" s="198"/>
      <c r="N11" s="198"/>
      <c r="O11" s="198"/>
      <c r="P11" s="198"/>
      <c r="Q11" s="198"/>
      <c r="R11" s="198"/>
      <c r="S11" s="198"/>
      <c r="T11" s="199"/>
      <c r="U11" s="198"/>
      <c r="V11" s="198"/>
      <c r="W11" s="198"/>
      <c r="X11" s="200"/>
    </row>
    <row r="12" spans="1:24" ht="60" customHeight="1" x14ac:dyDescent="0.25">
      <c r="A12" s="181" t="s">
        <v>37</v>
      </c>
      <c r="B12" s="182" t="s">
        <v>80</v>
      </c>
      <c r="C12" s="182" t="s">
        <v>110</v>
      </c>
      <c r="D12" s="182" t="s">
        <v>111</v>
      </c>
      <c r="E12" s="182" t="s">
        <v>112</v>
      </c>
      <c r="F12" s="182" t="s">
        <v>113</v>
      </c>
      <c r="G12" s="182" t="s">
        <v>114</v>
      </c>
      <c r="H12" s="182" t="s">
        <v>115</v>
      </c>
      <c r="I12" s="182" t="s">
        <v>116</v>
      </c>
      <c r="J12" s="182" t="s">
        <v>117</v>
      </c>
      <c r="K12" s="158" t="s">
        <v>118</v>
      </c>
      <c r="L12" s="158" t="s">
        <v>119</v>
      </c>
      <c r="M12" s="182" t="s">
        <v>120</v>
      </c>
      <c r="N12" s="182" t="s">
        <v>121</v>
      </c>
      <c r="O12" s="182" t="s">
        <v>122</v>
      </c>
      <c r="P12" s="182" t="s">
        <v>123</v>
      </c>
      <c r="Q12" s="182" t="s">
        <v>124</v>
      </c>
      <c r="R12" s="182" t="s">
        <v>125</v>
      </c>
      <c r="S12" s="182" t="s">
        <v>126</v>
      </c>
      <c r="T12" s="182" t="s">
        <v>127</v>
      </c>
      <c r="U12" s="158" t="s">
        <v>128</v>
      </c>
      <c r="V12" s="158" t="s">
        <v>129</v>
      </c>
      <c r="W12" s="158" t="s">
        <v>130</v>
      </c>
      <c r="X12" s="159" t="s">
        <v>131</v>
      </c>
    </row>
    <row r="13" spans="1:24" ht="15" customHeight="1" x14ac:dyDescent="0.25">
      <c r="A13" s="183" t="s">
        <v>65</v>
      </c>
      <c r="B13" s="184" t="s">
        <v>74</v>
      </c>
      <c r="C13" s="184" t="s">
        <v>83</v>
      </c>
      <c r="D13" s="184" t="s">
        <v>132</v>
      </c>
      <c r="E13" s="184" t="s">
        <v>133</v>
      </c>
      <c r="F13" s="184" t="s">
        <v>156</v>
      </c>
      <c r="G13" s="184" t="s">
        <v>135</v>
      </c>
      <c r="H13" s="184" t="s">
        <v>136</v>
      </c>
      <c r="I13" s="184" t="s">
        <v>148</v>
      </c>
      <c r="J13" s="185">
        <v>6.7</v>
      </c>
      <c r="K13" s="185">
        <v>3.5</v>
      </c>
      <c r="L13" s="185">
        <v>3.2</v>
      </c>
      <c r="M13" s="185">
        <v>0</v>
      </c>
      <c r="N13" s="185">
        <v>0</v>
      </c>
      <c r="O13" s="185">
        <v>0</v>
      </c>
      <c r="P13" s="185">
        <v>0</v>
      </c>
      <c r="Q13" s="185">
        <v>0</v>
      </c>
      <c r="R13" s="185">
        <f>L13</f>
        <v>3.2</v>
      </c>
      <c r="S13" s="185">
        <v>0</v>
      </c>
      <c r="T13" s="186">
        <f>(S13/R13-1)*100</f>
        <v>-100</v>
      </c>
      <c r="U13" s="185">
        <v>4</v>
      </c>
      <c r="V13" s="185">
        <v>4</v>
      </c>
      <c r="W13" s="185">
        <f t="shared" ref="W13:W18" si="3">U13+V13</f>
        <v>8</v>
      </c>
      <c r="X13" s="187">
        <v>4</v>
      </c>
    </row>
    <row r="14" spans="1:24" ht="15" customHeight="1" x14ac:dyDescent="0.25">
      <c r="A14" s="188" t="s">
        <v>65</v>
      </c>
      <c r="B14" s="17" t="s">
        <v>66</v>
      </c>
      <c r="C14" s="17" t="s">
        <v>83</v>
      </c>
      <c r="D14" s="17" t="s">
        <v>132</v>
      </c>
      <c r="E14" s="17" t="s">
        <v>133</v>
      </c>
      <c r="F14" s="17" t="s">
        <v>157</v>
      </c>
      <c r="G14" s="17" t="s">
        <v>158</v>
      </c>
      <c r="H14" s="17" t="s">
        <v>136</v>
      </c>
      <c r="I14" s="17" t="s">
        <v>159</v>
      </c>
      <c r="J14" s="189">
        <v>0.03</v>
      </c>
      <c r="K14" s="189">
        <v>1.27</v>
      </c>
      <c r="L14" s="189">
        <v>1.27</v>
      </c>
      <c r="M14" s="189">
        <v>0</v>
      </c>
      <c r="N14" s="189">
        <v>0</v>
      </c>
      <c r="O14" s="189">
        <v>0</v>
      </c>
      <c r="P14" s="189">
        <v>0</v>
      </c>
      <c r="Q14" s="189">
        <v>0</v>
      </c>
      <c r="R14" s="189">
        <f>L14</f>
        <v>1.27</v>
      </c>
      <c r="S14" s="189">
        <v>0</v>
      </c>
      <c r="T14" s="190">
        <f>(S14/R14-1)*100</f>
        <v>-100</v>
      </c>
      <c r="U14" s="189">
        <v>4</v>
      </c>
      <c r="V14" s="189">
        <v>4</v>
      </c>
      <c r="W14" s="189">
        <f t="shared" si="3"/>
        <v>8</v>
      </c>
      <c r="X14" s="191">
        <v>4</v>
      </c>
    </row>
    <row r="15" spans="1:24" ht="15" customHeight="1" x14ac:dyDescent="0.25">
      <c r="A15" s="188" t="s">
        <v>65</v>
      </c>
      <c r="B15" s="17" t="s">
        <v>76</v>
      </c>
      <c r="C15" s="17" t="s">
        <v>83</v>
      </c>
      <c r="D15" s="17" t="s">
        <v>132</v>
      </c>
      <c r="E15" s="17" t="s">
        <v>133</v>
      </c>
      <c r="F15" s="17" t="s">
        <v>160</v>
      </c>
      <c r="G15" s="17" t="s">
        <v>158</v>
      </c>
      <c r="H15" s="17" t="s">
        <v>136</v>
      </c>
      <c r="I15" s="17" t="s">
        <v>161</v>
      </c>
      <c r="J15" s="189">
        <v>0.22800000000000001</v>
      </c>
      <c r="K15" s="189">
        <v>0.51800000000000002</v>
      </c>
      <c r="L15" s="189">
        <v>0.51800000000000002</v>
      </c>
      <c r="M15" s="189">
        <v>0</v>
      </c>
      <c r="N15" s="189">
        <v>0</v>
      </c>
      <c r="O15" s="189">
        <v>0</v>
      </c>
      <c r="P15" s="189">
        <v>0</v>
      </c>
      <c r="Q15" s="189">
        <v>0</v>
      </c>
      <c r="R15" s="189">
        <f>L15</f>
        <v>0.51800000000000002</v>
      </c>
      <c r="S15" s="189">
        <v>0</v>
      </c>
      <c r="T15" s="190">
        <f>(S15/R15-1)*100</f>
        <v>-100</v>
      </c>
      <c r="U15" s="189">
        <v>4</v>
      </c>
      <c r="V15" s="189">
        <v>4</v>
      </c>
      <c r="W15" s="189">
        <f t="shared" si="3"/>
        <v>8</v>
      </c>
      <c r="X15" s="191">
        <v>4</v>
      </c>
    </row>
    <row r="16" spans="1:24" ht="15" customHeight="1" x14ac:dyDescent="0.25">
      <c r="A16" s="188" t="s">
        <v>65</v>
      </c>
      <c r="B16" s="17" t="s">
        <v>68</v>
      </c>
      <c r="C16" s="17" t="s">
        <v>83</v>
      </c>
      <c r="D16" s="17" t="s">
        <v>132</v>
      </c>
      <c r="E16" s="17" t="s">
        <v>133</v>
      </c>
      <c r="F16" s="17" t="s">
        <v>162</v>
      </c>
      <c r="G16" s="17" t="s">
        <v>135</v>
      </c>
      <c r="H16" s="17" t="s">
        <v>136</v>
      </c>
      <c r="I16" s="17" t="s">
        <v>163</v>
      </c>
      <c r="J16" s="189">
        <v>2.0299999999999998</v>
      </c>
      <c r="K16" s="189">
        <v>0</v>
      </c>
      <c r="L16" s="189">
        <v>0</v>
      </c>
      <c r="M16" s="189">
        <v>0</v>
      </c>
      <c r="N16" s="189">
        <v>0</v>
      </c>
      <c r="O16" s="189">
        <v>0</v>
      </c>
      <c r="P16" s="189">
        <v>0</v>
      </c>
      <c r="Q16" s="189">
        <v>0</v>
      </c>
      <c r="R16" s="189">
        <f>L16</f>
        <v>0</v>
      </c>
      <c r="S16" s="189">
        <v>0</v>
      </c>
      <c r="T16" s="190">
        <v>-100</v>
      </c>
      <c r="U16" s="189">
        <v>4</v>
      </c>
      <c r="V16" s="189">
        <v>4</v>
      </c>
      <c r="W16" s="189">
        <f t="shared" si="3"/>
        <v>8</v>
      </c>
      <c r="X16" s="191">
        <v>4</v>
      </c>
    </row>
    <row r="17" spans="1:24" ht="15" customHeight="1" x14ac:dyDescent="0.25">
      <c r="A17" s="188" t="s">
        <v>65</v>
      </c>
      <c r="B17" s="17" t="s">
        <v>72</v>
      </c>
      <c r="C17" s="17" t="s">
        <v>83</v>
      </c>
      <c r="D17" s="17" t="s">
        <v>132</v>
      </c>
      <c r="E17" s="17" t="s">
        <v>133</v>
      </c>
      <c r="F17" s="17" t="s">
        <v>164</v>
      </c>
      <c r="G17" s="17" t="s">
        <v>159</v>
      </c>
      <c r="H17" s="17" t="s">
        <v>136</v>
      </c>
      <c r="I17" s="17" t="s">
        <v>165</v>
      </c>
      <c r="J17" s="189">
        <v>5.98</v>
      </c>
      <c r="K17" s="189">
        <v>3.9</v>
      </c>
      <c r="L17" s="189">
        <v>3.9</v>
      </c>
      <c r="M17" s="189">
        <v>0</v>
      </c>
      <c r="N17" s="189">
        <v>0</v>
      </c>
      <c r="O17" s="189">
        <v>0</v>
      </c>
      <c r="P17" s="189">
        <v>0</v>
      </c>
      <c r="Q17" s="189">
        <v>0</v>
      </c>
      <c r="R17" s="189">
        <f>L17</f>
        <v>3.9</v>
      </c>
      <c r="S17" s="189">
        <v>0</v>
      </c>
      <c r="T17" s="190">
        <f>(S17/R17-1)*100</f>
        <v>-100</v>
      </c>
      <c r="U17" s="189">
        <v>4</v>
      </c>
      <c r="V17" s="189">
        <v>4</v>
      </c>
      <c r="W17" s="189">
        <f t="shared" si="3"/>
        <v>8</v>
      </c>
      <c r="X17" s="191">
        <v>4</v>
      </c>
    </row>
    <row r="18" spans="1:24" ht="15" customHeight="1" x14ac:dyDescent="0.25">
      <c r="A18" s="188" t="s">
        <v>65</v>
      </c>
      <c r="B18" s="17" t="s">
        <v>70</v>
      </c>
      <c r="C18" s="11"/>
      <c r="D18" s="11"/>
      <c r="E18" s="11"/>
      <c r="F18" s="11"/>
      <c r="G18" s="11"/>
      <c r="H18" s="11"/>
      <c r="I18" s="11"/>
      <c r="J18" s="11"/>
      <c r="K18" s="11"/>
      <c r="L18" s="11"/>
      <c r="M18" s="11"/>
      <c r="N18" s="11"/>
      <c r="O18" s="11"/>
      <c r="P18" s="11"/>
      <c r="Q18" s="11"/>
      <c r="R18" s="11"/>
      <c r="S18" s="189">
        <v>0</v>
      </c>
      <c r="T18" s="190">
        <v>-100</v>
      </c>
      <c r="U18" s="189">
        <v>4</v>
      </c>
      <c r="V18" s="189">
        <v>4</v>
      </c>
      <c r="W18" s="189">
        <f t="shared" si="3"/>
        <v>8</v>
      </c>
      <c r="X18" s="191">
        <v>4</v>
      </c>
    </row>
    <row r="19" spans="1:24" ht="15" customHeight="1" x14ac:dyDescent="0.25">
      <c r="A19" s="201"/>
      <c r="B19" s="11"/>
      <c r="C19" s="11"/>
      <c r="D19" s="11"/>
      <c r="E19" s="11"/>
      <c r="F19" s="11"/>
      <c r="G19" s="11"/>
      <c r="H19" s="11"/>
      <c r="I19" s="11"/>
      <c r="J19" s="11"/>
      <c r="K19" s="11"/>
      <c r="L19" s="11"/>
      <c r="M19" s="11"/>
      <c r="N19" s="11"/>
      <c r="O19" s="11"/>
      <c r="P19" s="11"/>
      <c r="Q19" s="11"/>
      <c r="R19" s="11"/>
      <c r="S19" s="11"/>
      <c r="T19" s="190"/>
      <c r="U19" s="11"/>
      <c r="V19" s="11"/>
      <c r="W19" s="11"/>
      <c r="X19" s="202"/>
    </row>
    <row r="20" spans="1:24" ht="15" customHeight="1" x14ac:dyDescent="0.25">
      <c r="A20" s="192" t="s">
        <v>65</v>
      </c>
      <c r="B20" s="193" t="s">
        <v>78</v>
      </c>
      <c r="C20" s="193" t="s">
        <v>83</v>
      </c>
      <c r="D20" s="193" t="s">
        <v>132</v>
      </c>
      <c r="E20" s="193" t="s">
        <v>133</v>
      </c>
      <c r="F20" s="193" t="s">
        <v>166</v>
      </c>
      <c r="G20" s="193" t="s">
        <v>167</v>
      </c>
      <c r="H20" s="193" t="s">
        <v>139</v>
      </c>
      <c r="I20" s="203"/>
      <c r="J20" s="203"/>
      <c r="K20" s="203"/>
      <c r="L20" s="203"/>
      <c r="M20" s="203"/>
      <c r="N20" s="203"/>
      <c r="O20" s="203"/>
      <c r="P20" s="203"/>
      <c r="Q20" s="203"/>
      <c r="R20" s="194">
        <f>L20</f>
        <v>0</v>
      </c>
      <c r="S20" s="194">
        <v>0</v>
      </c>
      <c r="T20" s="195">
        <v>-100</v>
      </c>
      <c r="U20" s="194">
        <v>4</v>
      </c>
      <c r="V20" s="194">
        <v>4</v>
      </c>
      <c r="W20" s="194">
        <f>U20+V20</f>
        <v>8</v>
      </c>
      <c r="X20" s="196">
        <v>4</v>
      </c>
    </row>
    <row r="21" spans="1:24" ht="15" customHeight="1" x14ac:dyDescent="0.25">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6"/>
    </row>
    <row r="22" spans="1:24" ht="15" customHeight="1" x14ac:dyDescent="0.25">
      <c r="A22" s="18"/>
      <c r="B22" s="11"/>
      <c r="C22" s="11"/>
      <c r="D22" s="11"/>
      <c r="E22" s="11"/>
      <c r="F22" s="11"/>
      <c r="G22" s="11"/>
      <c r="H22" s="11"/>
      <c r="I22" s="11"/>
      <c r="J22" s="11"/>
      <c r="K22" s="11"/>
      <c r="L22" s="11"/>
      <c r="M22" s="11"/>
      <c r="N22" s="11"/>
      <c r="O22" s="11"/>
      <c r="P22" s="11"/>
      <c r="Q22" s="11"/>
      <c r="R22" s="11"/>
      <c r="S22" s="11"/>
      <c r="T22" s="11"/>
      <c r="U22" s="11"/>
      <c r="V22" s="11"/>
      <c r="W22" s="11"/>
      <c r="X22" s="12"/>
    </row>
    <row r="23" spans="1:24" ht="15" customHeight="1" x14ac:dyDescent="0.25">
      <c r="A23" s="18"/>
      <c r="B23" s="11"/>
      <c r="C23" s="11"/>
      <c r="D23" s="11"/>
      <c r="E23" s="11"/>
      <c r="F23" s="11"/>
      <c r="G23" s="11"/>
      <c r="H23" s="11"/>
      <c r="I23" s="11"/>
      <c r="J23" s="11"/>
      <c r="K23" s="11"/>
      <c r="L23" s="11"/>
      <c r="M23" s="11"/>
      <c r="N23" s="11"/>
      <c r="O23" s="11"/>
      <c r="P23" s="11"/>
      <c r="Q23" s="11"/>
      <c r="R23" s="11"/>
      <c r="S23" s="11"/>
      <c r="T23" s="11"/>
      <c r="U23" s="11"/>
      <c r="V23" s="11"/>
      <c r="W23" s="11"/>
      <c r="X23" s="12"/>
    </row>
    <row r="24" spans="1:24" ht="15" customHeight="1" x14ac:dyDescent="0.25">
      <c r="A24" s="207" t="s">
        <v>168</v>
      </c>
      <c r="B24" s="11"/>
      <c r="C24" s="11"/>
      <c r="D24" s="11"/>
      <c r="E24" s="11"/>
      <c r="F24" s="11"/>
      <c r="G24" s="11"/>
      <c r="H24" s="11"/>
      <c r="I24" s="11"/>
      <c r="J24" s="11"/>
      <c r="K24" s="11"/>
      <c r="L24" s="11"/>
      <c r="M24" s="11"/>
      <c r="N24" s="11"/>
      <c r="O24" s="11"/>
      <c r="P24" s="11"/>
      <c r="Q24" s="11"/>
      <c r="R24" s="11"/>
      <c r="S24" s="11"/>
      <c r="T24" s="11"/>
      <c r="U24" s="11"/>
      <c r="V24" s="11"/>
      <c r="W24" s="11"/>
      <c r="X24" s="12"/>
    </row>
    <row r="25" spans="1:24" ht="15" customHeight="1" x14ac:dyDescent="0.25">
      <c r="A25" s="9" t="s">
        <v>169</v>
      </c>
      <c r="B25" s="11"/>
      <c r="C25" s="11"/>
      <c r="D25" s="11"/>
      <c r="E25" s="11"/>
      <c r="F25" s="11"/>
      <c r="G25" s="11"/>
      <c r="H25" s="11"/>
      <c r="I25" s="11"/>
      <c r="J25" s="11"/>
      <c r="K25" s="11"/>
      <c r="L25" s="11"/>
      <c r="M25" s="11"/>
      <c r="N25" s="11"/>
      <c r="O25" s="11"/>
      <c r="P25" s="11"/>
      <c r="Q25" s="11"/>
      <c r="R25" s="11"/>
      <c r="S25" s="11"/>
      <c r="T25" s="11"/>
      <c r="U25" s="11"/>
      <c r="V25" s="11"/>
      <c r="W25" s="11"/>
      <c r="X25" s="12"/>
    </row>
    <row r="26" spans="1:24" ht="15" customHeight="1" x14ac:dyDescent="0.25">
      <c r="A26" s="208" t="s">
        <v>170</v>
      </c>
      <c r="B26" s="22"/>
      <c r="C26" s="22"/>
      <c r="D26" s="22"/>
      <c r="E26" s="22"/>
      <c r="F26" s="22"/>
      <c r="G26" s="22"/>
      <c r="H26" s="22"/>
      <c r="I26" s="22"/>
      <c r="J26" s="22"/>
      <c r="K26" s="22"/>
      <c r="L26" s="22"/>
      <c r="M26" s="22"/>
      <c r="N26" s="22"/>
      <c r="O26" s="22"/>
      <c r="P26" s="22"/>
      <c r="Q26" s="22"/>
      <c r="R26" s="22"/>
      <c r="S26" s="22"/>
      <c r="T26" s="22"/>
      <c r="U26" s="22"/>
      <c r="V26" s="22"/>
      <c r="W26" s="22"/>
      <c r="X26" s="23"/>
    </row>
  </sheetData>
  <pageMargins left="0.7" right="0.7" top="0.7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workbookViewId="0"/>
  </sheetViews>
  <sheetFormatPr defaultColWidth="9.140625" defaultRowHeight="15" customHeight="1" x14ac:dyDescent="0.25"/>
  <cols>
    <col min="1" max="8" width="9.140625" style="209" customWidth="1"/>
    <col min="9" max="9" width="18" style="209" customWidth="1"/>
    <col min="10" max="16" width="9.140625" style="209" customWidth="1"/>
    <col min="17" max="17" width="14.28515625" style="209" customWidth="1"/>
    <col min="18" max="256" width="9.140625" style="209" customWidth="1"/>
  </cols>
  <sheetData>
    <row r="1" spans="1:17" ht="39" customHeight="1" x14ac:dyDescent="0.25">
      <c r="A1" s="210" t="s">
        <v>37</v>
      </c>
      <c r="B1" s="211" t="s">
        <v>80</v>
      </c>
      <c r="C1" s="211" t="s">
        <v>110</v>
      </c>
      <c r="D1" s="211" t="s">
        <v>111</v>
      </c>
      <c r="E1" s="211" t="s">
        <v>112</v>
      </c>
      <c r="F1" s="211" t="s">
        <v>113</v>
      </c>
      <c r="G1" s="211" t="s">
        <v>114</v>
      </c>
      <c r="H1" s="211" t="s">
        <v>115</v>
      </c>
      <c r="I1" s="211" t="s">
        <v>116</v>
      </c>
      <c r="J1" s="211" t="s">
        <v>117</v>
      </c>
      <c r="K1" s="212" t="s">
        <v>118</v>
      </c>
      <c r="L1" s="212" t="s">
        <v>119</v>
      </c>
      <c r="M1" s="211" t="s">
        <v>120</v>
      </c>
      <c r="N1" s="211" t="s">
        <v>121</v>
      </c>
      <c r="O1" s="211" t="s">
        <v>122</v>
      </c>
      <c r="P1" s="211" t="s">
        <v>123</v>
      </c>
      <c r="Q1" s="213" t="s">
        <v>124</v>
      </c>
    </row>
    <row r="2" spans="1:17" ht="15" customHeight="1" x14ac:dyDescent="0.25">
      <c r="A2" s="214" t="s">
        <v>65</v>
      </c>
      <c r="B2" s="215" t="s">
        <v>74</v>
      </c>
      <c r="C2" s="215" t="s">
        <v>172</v>
      </c>
      <c r="D2" s="215" t="s">
        <v>173</v>
      </c>
      <c r="E2" s="215" t="s">
        <v>174</v>
      </c>
      <c r="F2" s="215" t="s">
        <v>175</v>
      </c>
      <c r="G2" s="215" t="s">
        <v>172</v>
      </c>
      <c r="H2" s="215" t="s">
        <v>136</v>
      </c>
      <c r="I2" s="215" t="s">
        <v>148</v>
      </c>
      <c r="J2" s="216"/>
      <c r="K2" s="216"/>
      <c r="L2" s="216"/>
      <c r="M2" s="216"/>
      <c r="N2" s="216"/>
      <c r="O2" s="216"/>
      <c r="P2" s="216"/>
      <c r="Q2" s="217"/>
    </row>
    <row r="3" spans="1:17" ht="15" customHeight="1" x14ac:dyDescent="0.25">
      <c r="A3" s="218" t="s">
        <v>46</v>
      </c>
      <c r="B3" s="100" t="s">
        <v>63</v>
      </c>
      <c r="C3" s="100" t="s">
        <v>172</v>
      </c>
      <c r="D3" s="100" t="s">
        <v>173</v>
      </c>
      <c r="E3" s="100" t="s">
        <v>174</v>
      </c>
      <c r="F3" s="100" t="s">
        <v>176</v>
      </c>
      <c r="G3" s="100" t="s">
        <v>177</v>
      </c>
      <c r="H3" s="100" t="s">
        <v>136</v>
      </c>
      <c r="I3" s="100" t="s">
        <v>178</v>
      </c>
      <c r="J3" s="41"/>
      <c r="K3" s="41"/>
      <c r="L3" s="41"/>
      <c r="M3" s="41"/>
      <c r="N3" s="41"/>
      <c r="O3" s="41"/>
      <c r="P3" s="41"/>
      <c r="Q3" s="42"/>
    </row>
    <row r="4" spans="1:17" ht="15" customHeight="1" x14ac:dyDescent="0.25">
      <c r="A4" s="218" t="s">
        <v>65</v>
      </c>
      <c r="B4" s="100" t="s">
        <v>66</v>
      </c>
      <c r="C4" s="100" t="s">
        <v>172</v>
      </c>
      <c r="D4" s="100" t="s">
        <v>173</v>
      </c>
      <c r="E4" s="100" t="s">
        <v>174</v>
      </c>
      <c r="F4" s="100" t="s">
        <v>179</v>
      </c>
      <c r="G4" s="100" t="s">
        <v>172</v>
      </c>
      <c r="H4" s="100" t="s">
        <v>136</v>
      </c>
      <c r="I4" s="100" t="s">
        <v>178</v>
      </c>
      <c r="J4" s="41"/>
      <c r="K4" s="41"/>
      <c r="L4" s="41"/>
      <c r="M4" s="41"/>
      <c r="N4" s="41"/>
      <c r="O4" s="41"/>
      <c r="P4" s="41"/>
      <c r="Q4" s="42"/>
    </row>
    <row r="5" spans="1:17" ht="15" customHeight="1" x14ac:dyDescent="0.25">
      <c r="A5" s="218" t="s">
        <v>46</v>
      </c>
      <c r="B5" s="100" t="s">
        <v>51</v>
      </c>
      <c r="C5" s="100" t="s">
        <v>172</v>
      </c>
      <c r="D5" s="100" t="s">
        <v>173</v>
      </c>
      <c r="E5" s="100" t="s">
        <v>174</v>
      </c>
      <c r="F5" s="100" t="s">
        <v>180</v>
      </c>
      <c r="G5" s="100" t="s">
        <v>172</v>
      </c>
      <c r="H5" s="100" t="s">
        <v>136</v>
      </c>
      <c r="I5" s="100" t="s">
        <v>178</v>
      </c>
      <c r="J5" s="41"/>
      <c r="K5" s="41"/>
      <c r="L5" s="41"/>
      <c r="M5" s="41"/>
      <c r="N5" s="41"/>
      <c r="O5" s="41"/>
      <c r="P5" s="41"/>
      <c r="Q5" s="42"/>
    </row>
    <row r="6" spans="1:17" ht="15" customHeight="1" x14ac:dyDescent="0.25">
      <c r="A6" s="218" t="s">
        <v>65</v>
      </c>
      <c r="B6" s="100" t="s">
        <v>78</v>
      </c>
      <c r="C6" s="100" t="s">
        <v>172</v>
      </c>
      <c r="D6" s="100" t="s">
        <v>173</v>
      </c>
      <c r="E6" s="100" t="s">
        <v>174</v>
      </c>
      <c r="F6" s="100" t="s">
        <v>181</v>
      </c>
      <c r="G6" s="100" t="s">
        <v>182</v>
      </c>
      <c r="H6" s="100" t="s">
        <v>136</v>
      </c>
      <c r="I6" s="100" t="s">
        <v>183</v>
      </c>
      <c r="J6" s="41"/>
      <c r="K6" s="41"/>
      <c r="L6" s="41"/>
      <c r="M6" s="100" t="s">
        <v>184</v>
      </c>
      <c r="N6" s="100" t="s">
        <v>184</v>
      </c>
      <c r="O6" s="100" t="s">
        <v>184</v>
      </c>
      <c r="P6" s="100" t="s">
        <v>184</v>
      </c>
      <c r="Q6" s="219" t="s">
        <v>184</v>
      </c>
    </row>
    <row r="7" spans="1:17" ht="15" customHeight="1" x14ac:dyDescent="0.25">
      <c r="A7" s="218" t="s">
        <v>65</v>
      </c>
      <c r="B7" s="100" t="s">
        <v>76</v>
      </c>
      <c r="C7" s="100" t="s">
        <v>172</v>
      </c>
      <c r="D7" s="100" t="s">
        <v>173</v>
      </c>
      <c r="E7" s="100" t="s">
        <v>174</v>
      </c>
      <c r="F7" s="100" t="s">
        <v>185</v>
      </c>
      <c r="G7" s="100" t="s">
        <v>186</v>
      </c>
      <c r="H7" s="100" t="s">
        <v>136</v>
      </c>
      <c r="I7" s="100" t="s">
        <v>187</v>
      </c>
      <c r="J7" s="41"/>
      <c r="K7" s="41"/>
      <c r="L7" s="41"/>
      <c r="M7" s="41"/>
      <c r="N7" s="41"/>
      <c r="O7" s="41"/>
      <c r="P7" s="41"/>
      <c r="Q7" s="42"/>
    </row>
    <row r="8" spans="1:17" ht="15" customHeight="1" x14ac:dyDescent="0.25">
      <c r="A8" s="218" t="s">
        <v>65</v>
      </c>
      <c r="B8" s="100" t="s">
        <v>68</v>
      </c>
      <c r="C8" s="100" t="s">
        <v>172</v>
      </c>
      <c r="D8" s="100" t="s">
        <v>173</v>
      </c>
      <c r="E8" s="100" t="s">
        <v>174</v>
      </c>
      <c r="F8" s="100" t="s">
        <v>188</v>
      </c>
      <c r="G8" s="100" t="s">
        <v>172</v>
      </c>
      <c r="H8" s="100" t="s">
        <v>136</v>
      </c>
      <c r="I8" s="100" t="s">
        <v>189</v>
      </c>
      <c r="J8" s="41"/>
      <c r="K8" s="41"/>
      <c r="L8" s="41"/>
      <c r="M8" s="41"/>
      <c r="N8" s="41"/>
      <c r="O8" s="41"/>
      <c r="P8" s="41"/>
      <c r="Q8" s="42"/>
    </row>
    <row r="9" spans="1:17" ht="15" customHeight="1" x14ac:dyDescent="0.25">
      <c r="A9" s="218" t="s">
        <v>65</v>
      </c>
      <c r="B9" s="100" t="s">
        <v>72</v>
      </c>
      <c r="C9" s="100" t="s">
        <v>172</v>
      </c>
      <c r="D9" s="100" t="s">
        <v>173</v>
      </c>
      <c r="E9" s="100" t="s">
        <v>174</v>
      </c>
      <c r="F9" s="100" t="s">
        <v>190</v>
      </c>
      <c r="G9" s="100" t="s">
        <v>191</v>
      </c>
      <c r="H9" s="100" t="s">
        <v>136</v>
      </c>
      <c r="I9" s="100" t="s">
        <v>192</v>
      </c>
      <c r="J9" s="41"/>
      <c r="K9" s="41"/>
      <c r="L9" s="100" t="s">
        <v>184</v>
      </c>
      <c r="M9" s="100" t="s">
        <v>184</v>
      </c>
      <c r="N9" s="100" t="s">
        <v>184</v>
      </c>
      <c r="O9" s="100" t="s">
        <v>184</v>
      </c>
      <c r="P9" s="100" t="s">
        <v>184</v>
      </c>
      <c r="Q9" s="219" t="s">
        <v>184</v>
      </c>
    </row>
    <row r="10" spans="1:17" ht="15" customHeight="1" x14ac:dyDescent="0.25">
      <c r="A10" s="218" t="s">
        <v>46</v>
      </c>
      <c r="B10" s="100" t="s">
        <v>57</v>
      </c>
      <c r="C10" s="100" t="s">
        <v>172</v>
      </c>
      <c r="D10" s="100" t="s">
        <v>173</v>
      </c>
      <c r="E10" s="100" t="s">
        <v>174</v>
      </c>
      <c r="F10" s="100" t="s">
        <v>193</v>
      </c>
      <c r="G10" s="100" t="s">
        <v>194</v>
      </c>
      <c r="H10" s="100" t="s">
        <v>136</v>
      </c>
      <c r="I10" s="100" t="s">
        <v>178</v>
      </c>
      <c r="J10" s="41"/>
      <c r="K10" s="41"/>
      <c r="L10" s="41"/>
      <c r="M10" s="100" t="s">
        <v>184</v>
      </c>
      <c r="N10" s="100" t="s">
        <v>184</v>
      </c>
      <c r="O10" s="100" t="s">
        <v>184</v>
      </c>
      <c r="P10" s="100" t="s">
        <v>184</v>
      </c>
      <c r="Q10" s="219" t="s">
        <v>184</v>
      </c>
    </row>
    <row r="11" spans="1:17" ht="15" customHeight="1" x14ac:dyDescent="0.25">
      <c r="A11" s="218" t="s">
        <v>46</v>
      </c>
      <c r="B11" s="100" t="s">
        <v>49</v>
      </c>
      <c r="C11" s="100" t="s">
        <v>172</v>
      </c>
      <c r="D11" s="100" t="s">
        <v>173</v>
      </c>
      <c r="E11" s="100" t="s">
        <v>174</v>
      </c>
      <c r="F11" s="100" t="s">
        <v>195</v>
      </c>
      <c r="G11" s="100" t="s">
        <v>172</v>
      </c>
      <c r="H11" s="100" t="s">
        <v>136</v>
      </c>
      <c r="I11" s="100" t="s">
        <v>178</v>
      </c>
      <c r="J11" s="41"/>
      <c r="K11" s="41"/>
      <c r="L11" s="41"/>
      <c r="M11" s="41"/>
      <c r="N11" s="41"/>
      <c r="O11" s="41"/>
      <c r="P11" s="41"/>
      <c r="Q11" s="219" t="s">
        <v>196</v>
      </c>
    </row>
    <row r="12" spans="1:17" ht="15" customHeight="1" x14ac:dyDescent="0.25">
      <c r="A12" s="218" t="s">
        <v>46</v>
      </c>
      <c r="B12" s="100" t="s">
        <v>47</v>
      </c>
      <c r="C12" s="100" t="s">
        <v>172</v>
      </c>
      <c r="D12" s="100" t="s">
        <v>173</v>
      </c>
      <c r="E12" s="100" t="s">
        <v>174</v>
      </c>
      <c r="F12" s="100" t="s">
        <v>197</v>
      </c>
      <c r="G12" s="100" t="s">
        <v>198</v>
      </c>
      <c r="H12" s="100" t="s">
        <v>136</v>
      </c>
      <c r="I12" s="100" t="s">
        <v>199</v>
      </c>
      <c r="J12" s="41"/>
      <c r="K12" s="41"/>
      <c r="L12" s="41"/>
      <c r="M12" s="41"/>
      <c r="N12" s="41"/>
      <c r="O12" s="41"/>
      <c r="P12" s="41"/>
      <c r="Q12" s="42"/>
    </row>
    <row r="13" spans="1:17" ht="15" customHeight="1" x14ac:dyDescent="0.25">
      <c r="A13" s="218" t="s">
        <v>46</v>
      </c>
      <c r="B13" s="100" t="s">
        <v>61</v>
      </c>
      <c r="C13" s="100" t="s">
        <v>172</v>
      </c>
      <c r="D13" s="100" t="s">
        <v>173</v>
      </c>
      <c r="E13" s="100" t="s">
        <v>174</v>
      </c>
      <c r="F13" s="100" t="s">
        <v>200</v>
      </c>
      <c r="G13" s="100" t="s">
        <v>201</v>
      </c>
      <c r="H13" s="100" t="s">
        <v>136</v>
      </c>
      <c r="I13" s="100" t="s">
        <v>202</v>
      </c>
      <c r="J13" s="41"/>
      <c r="K13" s="41"/>
      <c r="L13" s="41"/>
      <c r="M13" s="41"/>
      <c r="N13" s="41"/>
      <c r="O13" s="41"/>
      <c r="P13" s="41"/>
      <c r="Q13" s="42"/>
    </row>
    <row r="14" spans="1:17" ht="15" customHeight="1" x14ac:dyDescent="0.25">
      <c r="A14" s="218" t="s">
        <v>46</v>
      </c>
      <c r="B14" s="100" t="s">
        <v>59</v>
      </c>
      <c r="C14" s="100" t="s">
        <v>172</v>
      </c>
      <c r="D14" s="100" t="s">
        <v>173</v>
      </c>
      <c r="E14" s="100" t="s">
        <v>174</v>
      </c>
      <c r="F14" s="100" t="s">
        <v>203</v>
      </c>
      <c r="G14" s="100" t="s">
        <v>204</v>
      </c>
      <c r="H14" s="100" t="s">
        <v>136</v>
      </c>
      <c r="I14" s="100" t="s">
        <v>178</v>
      </c>
      <c r="J14" s="41"/>
      <c r="K14" s="41"/>
      <c r="L14" s="41"/>
      <c r="M14" s="41"/>
      <c r="N14" s="41"/>
      <c r="O14" s="41"/>
      <c r="P14" s="41"/>
      <c r="Q14" s="42"/>
    </row>
    <row r="15" spans="1:17" ht="15" customHeight="1" x14ac:dyDescent="0.25">
      <c r="A15" s="218" t="s">
        <v>46</v>
      </c>
      <c r="B15" s="100" t="s">
        <v>55</v>
      </c>
      <c r="C15" s="100" t="s">
        <v>172</v>
      </c>
      <c r="D15" s="100" t="s">
        <v>173</v>
      </c>
      <c r="E15" s="100" t="s">
        <v>174</v>
      </c>
      <c r="F15" s="100" t="s">
        <v>205</v>
      </c>
      <c r="G15" s="100" t="s">
        <v>172</v>
      </c>
      <c r="H15" s="100" t="s">
        <v>136</v>
      </c>
      <c r="I15" s="100" t="s">
        <v>178</v>
      </c>
      <c r="J15" s="41"/>
      <c r="K15" s="41"/>
      <c r="L15" s="41"/>
      <c r="M15" s="41"/>
      <c r="N15" s="41"/>
      <c r="O15" s="41"/>
      <c r="P15" s="41"/>
      <c r="Q15" s="42"/>
    </row>
    <row r="16" spans="1:17" ht="15" customHeight="1" x14ac:dyDescent="0.25">
      <c r="A16" s="218" t="s">
        <v>46</v>
      </c>
      <c r="B16" s="100" t="s">
        <v>53</v>
      </c>
      <c r="C16" s="100" t="s">
        <v>172</v>
      </c>
      <c r="D16" s="100" t="s">
        <v>173</v>
      </c>
      <c r="E16" s="100" t="s">
        <v>174</v>
      </c>
      <c r="F16" s="100" t="s">
        <v>206</v>
      </c>
      <c r="G16" s="100" t="s">
        <v>186</v>
      </c>
      <c r="H16" s="100" t="s">
        <v>136</v>
      </c>
      <c r="I16" s="100" t="s">
        <v>178</v>
      </c>
      <c r="J16" s="41"/>
      <c r="K16" s="41"/>
      <c r="L16" s="41"/>
      <c r="M16" s="41"/>
      <c r="N16" s="41"/>
      <c r="O16" s="41"/>
      <c r="P16" s="41"/>
      <c r="Q16" s="42"/>
    </row>
    <row r="17" spans="1:17" ht="15" customHeight="1" x14ac:dyDescent="0.25">
      <c r="A17" s="76"/>
      <c r="B17" s="41"/>
      <c r="C17" s="41"/>
      <c r="D17" s="41"/>
      <c r="E17" s="41"/>
      <c r="F17" s="41"/>
      <c r="G17" s="41"/>
      <c r="H17" s="41"/>
      <c r="I17" s="41"/>
      <c r="J17" s="41"/>
      <c r="K17" s="41"/>
      <c r="L17" s="41"/>
      <c r="M17" s="41"/>
      <c r="N17" s="41"/>
      <c r="O17" s="41"/>
      <c r="P17" s="41"/>
      <c r="Q17" s="42"/>
    </row>
    <row r="18" spans="1:17" ht="15" customHeight="1" x14ac:dyDescent="0.25">
      <c r="A18" s="76"/>
      <c r="B18" s="41"/>
      <c r="C18" s="41"/>
      <c r="D18" s="41"/>
      <c r="E18" s="41"/>
      <c r="F18" s="41"/>
      <c r="G18" s="41"/>
      <c r="H18" s="41"/>
      <c r="I18" s="41"/>
      <c r="J18" s="41"/>
      <c r="K18" s="41"/>
      <c r="L18" s="41"/>
      <c r="M18" s="41"/>
      <c r="N18" s="41"/>
      <c r="O18" s="41"/>
      <c r="P18" s="41"/>
      <c r="Q18" s="42"/>
    </row>
    <row r="19" spans="1:17" ht="15" customHeight="1" x14ac:dyDescent="0.25">
      <c r="A19" s="76"/>
      <c r="B19" s="41"/>
      <c r="C19" s="41"/>
      <c r="D19" s="41"/>
      <c r="E19" s="41"/>
      <c r="F19" s="41"/>
      <c r="G19" s="41"/>
      <c r="H19" s="41"/>
      <c r="I19" s="41"/>
      <c r="J19" s="41"/>
      <c r="K19" s="41"/>
      <c r="L19" s="41"/>
      <c r="M19" s="41"/>
      <c r="N19" s="41"/>
      <c r="O19" s="41"/>
      <c r="P19" s="41"/>
      <c r="Q19" s="42"/>
    </row>
    <row r="20" spans="1:17" ht="15" customHeight="1" x14ac:dyDescent="0.25">
      <c r="A20" s="220" t="s">
        <v>15</v>
      </c>
      <c r="B20" s="41"/>
      <c r="C20" s="41"/>
      <c r="D20" s="41"/>
      <c r="E20" s="41"/>
      <c r="F20" s="41"/>
      <c r="G20" s="41"/>
      <c r="H20" s="41"/>
      <c r="I20" s="41"/>
      <c r="J20" s="41"/>
      <c r="K20" s="41"/>
      <c r="L20" s="41"/>
      <c r="M20" s="41"/>
      <c r="N20" s="41"/>
      <c r="O20" s="41"/>
      <c r="P20" s="41"/>
      <c r="Q20" s="42"/>
    </row>
    <row r="21" spans="1:17" ht="15" customHeight="1" x14ac:dyDescent="0.25">
      <c r="A21" s="221" t="s">
        <v>207</v>
      </c>
      <c r="B21" s="118"/>
      <c r="C21" s="118"/>
      <c r="D21" s="118"/>
      <c r="E21" s="118"/>
      <c r="F21" s="118"/>
      <c r="G21" s="118"/>
      <c r="H21" s="118"/>
      <c r="I21" s="118"/>
      <c r="J21" s="118"/>
      <c r="K21" s="118"/>
      <c r="L21" s="118"/>
      <c r="M21" s="118"/>
      <c r="N21" s="118"/>
      <c r="O21" s="118"/>
      <c r="P21" s="118"/>
      <c r="Q21" s="119"/>
    </row>
  </sheetData>
  <pageMargins left="0.7" right="0.7" top="0.75" bottom="0.75" header="0.3" footer="0.3"/>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14.140625" defaultRowHeight="15" customHeight="1" x14ac:dyDescent="0.25"/>
  <cols>
    <col min="1" max="256" width="14.140625" style="222" customWidth="1"/>
  </cols>
  <sheetData>
    <row r="1" spans="1:7" ht="75" customHeight="1" x14ac:dyDescent="0.25">
      <c r="A1" s="157" t="s">
        <v>37</v>
      </c>
      <c r="B1" s="158" t="s">
        <v>80</v>
      </c>
      <c r="C1" s="158" t="s">
        <v>209</v>
      </c>
      <c r="D1" s="158" t="s">
        <v>210</v>
      </c>
      <c r="E1" s="158" t="s">
        <v>211</v>
      </c>
      <c r="F1" s="158" t="s">
        <v>87</v>
      </c>
      <c r="G1" s="159" t="s">
        <v>212</v>
      </c>
    </row>
    <row r="2" spans="1:7" ht="15" customHeight="1" x14ac:dyDescent="0.25">
      <c r="A2" s="161" t="s">
        <v>46</v>
      </c>
      <c r="B2" s="162" t="s">
        <v>47</v>
      </c>
      <c r="C2" s="163">
        <f>IFERROR(INDEX('Treatment works compliance'!$X$2:$X$10,MATCH($B2,'Treatment works compliance'!$B$2:$B$10,0),1),"")</f>
        <v>1</v>
      </c>
      <c r="D2" s="163">
        <f>IFERROR(INDEX('Pollution incidents'!$X$2:$X$10,MATCH($B2,'Pollution incidents'!$B$2:$B$10,0),1),"")</f>
        <v>2</v>
      </c>
      <c r="E2" s="163">
        <f>IFERROR(INDEX('Risk of sewer flooding'!$X$2:$X$10,MATCH($B2,'Risk of sewer flooding'!$B$2:$B$10,0),1),"")</f>
        <v>5.5</v>
      </c>
      <c r="F2" s="223">
        <f t="shared" ref="F2:F10" si="0">IFERROR(SUM(C2:E2)/COUNT(C2:E2),"")</f>
        <v>2.8333333333333335</v>
      </c>
      <c r="G2" s="164">
        <v>1</v>
      </c>
    </row>
    <row r="3" spans="1:7" ht="15" customHeight="1" x14ac:dyDescent="0.25">
      <c r="A3" s="166" t="s">
        <v>46</v>
      </c>
      <c r="B3" s="155" t="s">
        <v>55</v>
      </c>
      <c r="C3" s="167">
        <f>IFERROR(INDEX('Treatment works compliance'!$X$2:$X$10,MATCH($B3,'Treatment works compliance'!$B$2:$B$10,0),1),"")</f>
        <v>4</v>
      </c>
      <c r="D3" s="167">
        <f>IFERROR(INDEX('Pollution incidents'!$X$2:$X$10,MATCH($B3,'Pollution incidents'!$B$2:$B$10,0),1),"")</f>
        <v>3.5</v>
      </c>
      <c r="E3" s="167">
        <f>IFERROR(INDEX('Risk of sewer flooding'!$X$2:$X$10,MATCH($B3,'Risk of sewer flooding'!$B$2:$B$10,0),1),"")</f>
        <v>4</v>
      </c>
      <c r="F3" s="224">
        <f t="shared" si="0"/>
        <v>3.8333333333333335</v>
      </c>
      <c r="G3" s="168">
        <v>2</v>
      </c>
    </row>
    <row r="4" spans="1:7" ht="15" customHeight="1" x14ac:dyDescent="0.25">
      <c r="A4" s="166" t="s">
        <v>46</v>
      </c>
      <c r="B4" s="155" t="s">
        <v>51</v>
      </c>
      <c r="C4" s="167">
        <f>IFERROR(INDEX('Treatment works compliance'!$X$2:$X$10,MATCH($B4,'Treatment works compliance'!$B$2:$B$10,0),1),"")</f>
        <v>5</v>
      </c>
      <c r="D4" s="167">
        <f>IFERROR(INDEX('Pollution incidents'!$X$2:$X$10,MATCH($B4,'Pollution incidents'!$B$2:$B$10,0),1),"")</f>
        <v>1</v>
      </c>
      <c r="E4" s="167">
        <f>IFERROR(INDEX('Risk of sewer flooding'!$X$2:$X$10,MATCH($B4,'Risk of sewer flooding'!$B$2:$B$10,0),1),"")</f>
        <v>7</v>
      </c>
      <c r="F4" s="224">
        <f t="shared" si="0"/>
        <v>4.333333333333333</v>
      </c>
      <c r="G4" s="168">
        <v>3</v>
      </c>
    </row>
    <row r="5" spans="1:7" ht="15" customHeight="1" x14ac:dyDescent="0.25">
      <c r="A5" s="166" t="s">
        <v>46</v>
      </c>
      <c r="B5" s="155" t="s">
        <v>49</v>
      </c>
      <c r="C5" s="167">
        <f>IFERROR(INDEX('Treatment works compliance'!$X$2:$X$10,MATCH($B5,'Treatment works compliance'!$B$2:$B$10,0),1),"")</f>
        <v>2</v>
      </c>
      <c r="D5" s="167">
        <f>IFERROR(INDEX('Pollution incidents'!$X$2:$X$10,MATCH($B5,'Pollution incidents'!$B$2:$B$10,0),1),"")</f>
        <v>3.5</v>
      </c>
      <c r="E5" s="167">
        <f>IFERROR(INDEX('Risk of sewer flooding'!$X$2:$X$10,MATCH($B5,'Risk of sewer flooding'!$B$2:$B$10,0),1),"")</f>
        <v>8</v>
      </c>
      <c r="F5" s="224">
        <f t="shared" si="0"/>
        <v>4.5</v>
      </c>
      <c r="G5" s="168">
        <v>4.5</v>
      </c>
    </row>
    <row r="6" spans="1:7" ht="15" customHeight="1" x14ac:dyDescent="0.25">
      <c r="A6" s="166" t="s">
        <v>46</v>
      </c>
      <c r="B6" s="155" t="s">
        <v>61</v>
      </c>
      <c r="C6" s="167">
        <f>IFERROR(INDEX('Treatment works compliance'!$X$2:$X$10,MATCH($B6,'Treatment works compliance'!$B$2:$B$10,0),1),"")</f>
        <v>3</v>
      </c>
      <c r="D6" s="167">
        <f>IFERROR(INDEX('Pollution incidents'!$X$2:$X$10,MATCH($B6,'Pollution incidents'!$B$2:$B$10,0),1),"")</f>
        <v>8.5</v>
      </c>
      <c r="E6" s="167">
        <f>IFERROR(INDEX('Risk of sewer flooding'!$X$2:$X$10,MATCH($B6,'Risk of sewer flooding'!$B$2:$B$10,0),1),"")</f>
        <v>2</v>
      </c>
      <c r="F6" s="224">
        <f t="shared" si="0"/>
        <v>4.5</v>
      </c>
      <c r="G6" s="168">
        <v>4.5</v>
      </c>
    </row>
    <row r="7" spans="1:7" ht="15" customHeight="1" x14ac:dyDescent="0.25">
      <c r="A7" s="166" t="s">
        <v>46</v>
      </c>
      <c r="B7" s="155" t="s">
        <v>57</v>
      </c>
      <c r="C7" s="167">
        <f>IFERROR(INDEX('Treatment works compliance'!$X$2:$X$10,MATCH($B7,'Treatment works compliance'!$B$2:$B$10,0),1),"")</f>
        <v>6</v>
      </c>
      <c r="D7" s="167">
        <f>IFERROR(INDEX('Pollution incidents'!$X$2:$X$10,MATCH($B7,'Pollution incidents'!$B$2:$B$10,0),1),"")</f>
        <v>7</v>
      </c>
      <c r="E7" s="167">
        <f>IFERROR(INDEX('Risk of sewer flooding'!$X$2:$X$10,MATCH($B7,'Risk of sewer flooding'!$B$2:$B$10,0),1),"")</f>
        <v>1</v>
      </c>
      <c r="F7" s="224">
        <f t="shared" si="0"/>
        <v>4.666666666666667</v>
      </c>
      <c r="G7" s="168">
        <v>6</v>
      </c>
    </row>
    <row r="8" spans="1:7" ht="15" customHeight="1" x14ac:dyDescent="0.25">
      <c r="A8" s="166" t="s">
        <v>46</v>
      </c>
      <c r="B8" s="155" t="s">
        <v>59</v>
      </c>
      <c r="C8" s="167">
        <f>IFERROR(INDEX('Treatment works compliance'!$X$2:$X$10,MATCH($B8,'Treatment works compliance'!$B$2:$B$10,0),1),"")</f>
        <v>7</v>
      </c>
      <c r="D8" s="167">
        <f>IFERROR(INDEX('Pollution incidents'!$X$2:$X$10,MATCH($B8,'Pollution incidents'!$B$2:$B$10,0),1),"")</f>
        <v>8.5</v>
      </c>
      <c r="E8" s="167">
        <f>IFERROR(INDEX('Risk of sewer flooding'!$X$2:$X$10,MATCH($B8,'Risk of sewer flooding'!$B$2:$B$10,0),1),"")</f>
        <v>3</v>
      </c>
      <c r="F8" s="224">
        <f t="shared" si="0"/>
        <v>6.166666666666667</v>
      </c>
      <c r="G8" s="168">
        <v>7</v>
      </c>
    </row>
    <row r="9" spans="1:7" ht="15" customHeight="1" x14ac:dyDescent="0.25">
      <c r="A9" s="166" t="s">
        <v>46</v>
      </c>
      <c r="B9" s="155" t="s">
        <v>63</v>
      </c>
      <c r="C9" s="167">
        <f>IFERROR(INDEX('Treatment works compliance'!$X$2:$X$10,MATCH($B9,'Treatment works compliance'!$B$2:$B$10,0),1),"")</f>
        <v>9</v>
      </c>
      <c r="D9" s="167">
        <f>IFERROR(INDEX('Pollution incidents'!$X$2:$X$10,MATCH($B9,'Pollution incidents'!$B$2:$B$10,0),1),"")</f>
        <v>6</v>
      </c>
      <c r="E9" s="167">
        <f>IFERROR(INDEX('Risk of sewer flooding'!$X$2:$X$10,MATCH($B9,'Risk of sewer flooding'!$B$2:$B$10,0),1),"")</f>
        <v>5.5</v>
      </c>
      <c r="F9" s="224">
        <f t="shared" si="0"/>
        <v>6.833333333333333</v>
      </c>
      <c r="G9" s="168">
        <v>8</v>
      </c>
    </row>
    <row r="10" spans="1:7" ht="15" customHeight="1" x14ac:dyDescent="0.25">
      <c r="A10" s="169" t="s">
        <v>46</v>
      </c>
      <c r="B10" s="170" t="s">
        <v>53</v>
      </c>
      <c r="C10" s="171">
        <f>IFERROR(INDEX('Treatment works compliance'!$X$2:$X$10,MATCH($B10,'Treatment works compliance'!$B$2:$B$10,0),1),"")</f>
        <v>8</v>
      </c>
      <c r="D10" s="171">
        <f>IFERROR(INDEX('Pollution incidents'!$X$2:$X$10,MATCH($B10,'Pollution incidents'!$B$2:$B$10,0),1),"")</f>
        <v>5</v>
      </c>
      <c r="E10" s="171">
        <f>IFERROR(INDEX('Risk of sewer flooding'!$X$2:$X$10,MATCH($B10,'Risk of sewer flooding'!$B$2:$B$10,0),1),"")</f>
        <v>9</v>
      </c>
      <c r="F10" s="225">
        <f t="shared" si="0"/>
        <v>7.333333333333333</v>
      </c>
      <c r="G10" s="172">
        <v>9</v>
      </c>
    </row>
    <row r="11" spans="1:7" ht="15" customHeight="1" x14ac:dyDescent="0.25">
      <c r="A11" s="226"/>
      <c r="B11" s="175"/>
      <c r="C11" s="175"/>
      <c r="D11" s="175"/>
      <c r="E11" s="175"/>
      <c r="F11" s="175"/>
      <c r="G11" s="227"/>
    </row>
    <row r="12" spans="1:7" ht="75" customHeight="1" x14ac:dyDescent="0.25">
      <c r="A12" s="157" t="s">
        <v>37</v>
      </c>
      <c r="B12" s="158" t="s">
        <v>80</v>
      </c>
      <c r="C12" s="158" t="s">
        <v>209</v>
      </c>
      <c r="D12" s="158" t="s">
        <v>210</v>
      </c>
      <c r="E12" s="158" t="s">
        <v>211</v>
      </c>
      <c r="F12" s="158" t="s">
        <v>87</v>
      </c>
      <c r="G12" s="159" t="s">
        <v>212</v>
      </c>
    </row>
    <row r="13" spans="1:7" ht="15" customHeight="1" x14ac:dyDescent="0.25">
      <c r="A13" s="161" t="s">
        <v>65</v>
      </c>
      <c r="B13" s="162" t="s">
        <v>66</v>
      </c>
      <c r="C13" s="215" t="str">
        <f>IFERROR(INDEX('Treatment works compliance'!$X$2:$X$18,MATCH($B13,'Treatment works compliance'!$B$2:$B$18,0),1),"")</f>
        <v/>
      </c>
      <c r="D13" s="215" t="str">
        <f>IFERROR(INDEX('Pollution incidents'!$X$2:$X$18,MATCH($B13,'Pollution incidents'!$B$2:$B$18,0),1),"")</f>
        <v/>
      </c>
      <c r="E13" s="215" t="str">
        <f>IFERROR(INDEX('Risk of sewer flooding'!$X$2:$X$18,MATCH($B13,'Risk of sewer flooding'!$B$2:$B$18,0),1),"")</f>
        <v/>
      </c>
      <c r="F13" s="215" t="str">
        <f t="shared" ref="F13:F18" si="1">IFERROR(SUM(C13:E13)/COUNT(C13:E13),"")</f>
        <v/>
      </c>
      <c r="G13" s="228"/>
    </row>
    <row r="14" spans="1:7" ht="15" customHeight="1" x14ac:dyDescent="0.25">
      <c r="A14" s="166" t="s">
        <v>65</v>
      </c>
      <c r="B14" s="155" t="s">
        <v>78</v>
      </c>
      <c r="C14" s="100" t="str">
        <f>IFERROR(INDEX('Treatment works compliance'!$X$2:$X$18,MATCH($B14,'Treatment works compliance'!$B$2:$B$18,0),1),"")</f>
        <v/>
      </c>
      <c r="D14" s="100" t="str">
        <f>IFERROR(INDEX('Pollution incidents'!$X$2:$X$18,MATCH($B14,'Pollution incidents'!$B$2:$B$18,0),1),"")</f>
        <v/>
      </c>
      <c r="E14" s="100" t="str">
        <f>IFERROR(INDEX('Risk of sewer flooding'!$X$2:$X$18,MATCH($B14,'Risk of sewer flooding'!$B$2:$B$18,0),1),"")</f>
        <v/>
      </c>
      <c r="F14" s="100" t="str">
        <f t="shared" si="1"/>
        <v/>
      </c>
      <c r="G14" s="178"/>
    </row>
    <row r="15" spans="1:7" ht="15" customHeight="1" x14ac:dyDescent="0.25">
      <c r="A15" s="166" t="s">
        <v>65</v>
      </c>
      <c r="B15" s="155" t="s">
        <v>76</v>
      </c>
      <c r="C15" s="100" t="str">
        <f>IFERROR(INDEX('Treatment works compliance'!$X$2:$X$18,MATCH($B15,'Treatment works compliance'!$B$2:$B$18,0),1),"")</f>
        <v/>
      </c>
      <c r="D15" s="100" t="str">
        <f>IFERROR(INDEX('Pollution incidents'!$X$2:$X$18,MATCH($B15,'Pollution incidents'!$B$2:$B$18,0),1),"")</f>
        <v/>
      </c>
      <c r="E15" s="100" t="str">
        <f>IFERROR(INDEX('Risk of sewer flooding'!$X$2:$X$18,MATCH($B15,'Risk of sewer flooding'!$B$2:$B$18,0),1),"")</f>
        <v/>
      </c>
      <c r="F15" s="100" t="str">
        <f t="shared" si="1"/>
        <v/>
      </c>
      <c r="G15" s="178"/>
    </row>
    <row r="16" spans="1:7" ht="15" customHeight="1" x14ac:dyDescent="0.25">
      <c r="A16" s="166" t="s">
        <v>65</v>
      </c>
      <c r="B16" s="155" t="s">
        <v>68</v>
      </c>
      <c r="C16" s="100" t="str">
        <f>IFERROR(INDEX('Treatment works compliance'!$X$2:$X$18,MATCH($B16,'Treatment works compliance'!$B$2:$B$18,0),1),"")</f>
        <v/>
      </c>
      <c r="D16" s="100" t="str">
        <f>IFERROR(INDEX('Pollution incidents'!$X$2:$X$18,MATCH($B16,'Pollution incidents'!$B$2:$B$18,0),1),"")</f>
        <v/>
      </c>
      <c r="E16" s="100" t="str">
        <f>IFERROR(INDEX('Risk of sewer flooding'!$X$2:$X$18,MATCH($B16,'Risk of sewer flooding'!$B$2:$B$18,0),1),"")</f>
        <v/>
      </c>
      <c r="F16" s="100" t="str">
        <f t="shared" si="1"/>
        <v/>
      </c>
      <c r="G16" s="178"/>
    </row>
    <row r="17" spans="1:7" ht="15" customHeight="1" x14ac:dyDescent="0.25">
      <c r="A17" s="166" t="s">
        <v>65</v>
      </c>
      <c r="B17" s="155" t="s">
        <v>72</v>
      </c>
      <c r="C17" s="100" t="str">
        <f>IFERROR(INDEX('Treatment works compliance'!$X$2:$X$18,MATCH($B17,'Treatment works compliance'!$B$2:$B$18,0),1),"")</f>
        <v/>
      </c>
      <c r="D17" s="100" t="str">
        <f>IFERROR(INDEX('Pollution incidents'!$X$2:$X$18,MATCH($B17,'Pollution incidents'!$B$2:$B$18,0),1),"")</f>
        <v/>
      </c>
      <c r="E17" s="100" t="str">
        <f>IFERROR(INDEX('Risk of sewer flooding'!$X$2:$X$18,MATCH($B17,'Risk of sewer flooding'!$B$2:$B$18,0),1),"")</f>
        <v/>
      </c>
      <c r="F17" s="100" t="str">
        <f t="shared" si="1"/>
        <v/>
      </c>
      <c r="G17" s="178"/>
    </row>
    <row r="18" spans="1:7" ht="15" customHeight="1" x14ac:dyDescent="0.25">
      <c r="A18" s="166" t="s">
        <v>65</v>
      </c>
      <c r="B18" s="155" t="s">
        <v>74</v>
      </c>
      <c r="C18" s="100" t="str">
        <f>IFERROR(INDEX('Treatment works compliance'!$X$2:$X$18,MATCH($B18,'Treatment works compliance'!$B$2:$B$18,0),1),"")</f>
        <v/>
      </c>
      <c r="D18" s="100" t="str">
        <f>IFERROR(INDEX('Pollution incidents'!$X$2:$X$18,MATCH($B18,'Pollution incidents'!$B$2:$B$18,0),1),"")</f>
        <v/>
      </c>
      <c r="E18" s="100" t="str">
        <f>IFERROR(INDEX('Risk of sewer flooding'!$X$2:$X$18,MATCH($B18,'Risk of sewer flooding'!$B$2:$B$18,0),1),"")</f>
        <v/>
      </c>
      <c r="F18" s="100" t="str">
        <f t="shared" si="1"/>
        <v/>
      </c>
      <c r="G18" s="178"/>
    </row>
    <row r="19" spans="1:7" ht="15" customHeight="1" x14ac:dyDescent="0.25">
      <c r="A19" s="176"/>
      <c r="B19" s="177"/>
      <c r="C19" s="41"/>
      <c r="D19" s="41"/>
      <c r="E19" s="41"/>
      <c r="F19" s="224"/>
      <c r="G19" s="178"/>
    </row>
    <row r="20" spans="1:7" ht="15" customHeight="1" x14ac:dyDescent="0.25">
      <c r="A20" s="169" t="s">
        <v>65</v>
      </c>
      <c r="B20" s="170" t="s">
        <v>70</v>
      </c>
      <c r="C20" s="229" t="str">
        <f>IFERROR(INDEX('Treatment works compliance'!$X$2:$X$18,MATCH($B20,'Treatment works compliance'!$B$2:$B$18,0),1),"")</f>
        <v/>
      </c>
      <c r="D20" s="229" t="str">
        <f>IFERROR(INDEX('Pollution incidents'!$X$2:$X$18,MATCH($B20,'Pollution incidents'!$B$2:$B$18,0),1),"")</f>
        <v/>
      </c>
      <c r="E20" s="229" t="str">
        <f>IFERROR(INDEX('Risk of sewer flooding'!$X$2:$X$18,MATCH($B20,'Risk of sewer flooding'!$B$2:$B$18,0),1),"")</f>
        <v/>
      </c>
      <c r="F20" s="229" t="str">
        <f>IFERROR(SUM(C20:E20)/COUNT(C20:E20),"")</f>
        <v/>
      </c>
      <c r="G20" s="230"/>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Export Summary</vt:lpstr>
      <vt:lpstr>Readme</vt:lpstr>
      <vt:lpstr>Overall Summary Rank</vt:lpstr>
      <vt:lpstr>Overall Summary 24-25 figures</vt:lpstr>
      <vt:lpstr>Overall Summary % change</vt:lpstr>
      <vt:lpstr>Ask A</vt:lpstr>
      <vt:lpstr>Water quality compliance (CRI)</vt:lpstr>
      <vt:lpstr>Customer measure of experience </vt:lpstr>
      <vt:lpstr>Ask B</vt:lpstr>
      <vt:lpstr>Treatment works compliance</vt:lpstr>
      <vt:lpstr>Pollution incidents</vt:lpstr>
      <vt:lpstr>Risk of sewer flooding</vt:lpstr>
      <vt:lpstr>Ask C</vt:lpstr>
      <vt:lpstr>Per capita consumption</vt:lpstr>
      <vt:lpstr>Leakage (Composite)</vt:lpstr>
      <vt:lpstr>Leakage_km of main_day</vt:lpstr>
      <vt:lpstr>Leakage_property_day</vt:lpstr>
      <vt:lpstr>WRMP leakage targets</vt:lpstr>
      <vt:lpstr>Ask D</vt:lpstr>
      <vt:lpstr>Risk of severe restrictions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Le Marquand</dc:creator>
  <cp:lastModifiedBy>Jodie Le Marquand</cp:lastModifiedBy>
  <dcterms:created xsi:type="dcterms:W3CDTF">2019-02-04T10:57:24Z</dcterms:created>
  <dcterms:modified xsi:type="dcterms:W3CDTF">2019-02-04T10:57:24Z</dcterms:modified>
</cp:coreProperties>
</file>